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autoCompressPictures="0"/>
  <mc:AlternateContent xmlns:mc="http://schemas.openxmlformats.org/markup-compatibility/2006">
    <mc:Choice Requires="x15">
      <x15ac:absPath xmlns:x15ac="http://schemas.microsoft.com/office/spreadsheetml/2010/11/ac" url="U:\Conflit mineral\"/>
    </mc:Choice>
  </mc:AlternateContent>
  <xr:revisionPtr revIDLastSave="0" documentId="8_{8CB771B8-83C9-4E0E-A6B1-501B6AB5AC76}"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108" yWindow="-108" windowWidth="23256" windowHeight="1257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 name="_xlnm.Print_Area" localSheetId="3">Declaration!$A$1:$L$86</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s="1"/>
  <c r="B56" i="6"/>
  <c r="G56" i="6"/>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c r="B48" i="6"/>
  <c r="G48" i="6" s="1"/>
  <c r="B46" i="6"/>
  <c r="G46" i="6"/>
  <c r="B45" i="6"/>
  <c r="G45" i="6"/>
  <c r="B44" i="6"/>
  <c r="G44" i="6" s="1"/>
  <c r="B43" i="6"/>
  <c r="G43" i="6" s="1"/>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s="1"/>
  <c r="B26" i="6"/>
  <c r="G26" i="6"/>
  <c r="B18" i="6"/>
  <c r="F26" i="6"/>
  <c r="B25" i="6"/>
  <c r="G25" i="6"/>
  <c r="B24" i="6"/>
  <c r="G24" i="6" s="1"/>
  <c r="B23" i="6"/>
  <c r="G23" i="6" s="1"/>
  <c r="B17" i="6"/>
  <c r="F25" i="6"/>
  <c r="B16" i="6"/>
  <c r="G16" i="6" s="1"/>
  <c r="H16" i="6" s="1"/>
  <c r="B15" i="6"/>
  <c r="H14" i="6"/>
  <c r="B13" i="6"/>
  <c r="G13" i="6"/>
  <c r="H13" i="6" s="1"/>
  <c r="D13" i="6" s="1"/>
  <c r="B12" i="6"/>
  <c r="G12" i="6"/>
  <c r="H12" i="6" s="1"/>
  <c r="D12" i="6" s="1"/>
  <c r="B11" i="6"/>
  <c r="G11" i="6"/>
  <c r="H11" i="6" s="1"/>
  <c r="D11" i="6" s="1"/>
  <c r="B10" i="6"/>
  <c r="G10" i="6"/>
  <c r="H10" i="6" s="1"/>
  <c r="D10" i="6" s="1"/>
  <c r="B9" i="6"/>
  <c r="G9" i="6" s="1"/>
  <c r="H9" i="6" s="1"/>
  <c r="D9" i="6" s="1"/>
  <c r="B8" i="6"/>
  <c r="G8" i="6"/>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G61" i="6"/>
  <c r="F48" i="6"/>
  <c r="F53" i="6" s="1"/>
  <c r="H53" i="6" s="1"/>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F39" i="6"/>
  <c r="H39" i="6" s="1"/>
  <c r="D39" i="6" s="1"/>
  <c r="F62" i="6"/>
  <c r="H62" i="6" s="1"/>
  <c r="D62" i="6" s="1"/>
  <c r="F34" i="6"/>
  <c r="H34" i="6" s="1"/>
  <c r="D34" i="6" s="1"/>
  <c r="F33" i="6"/>
  <c r="H33" i="6" s="1"/>
  <c r="D33" i="6" s="1"/>
  <c r="F61" i="6"/>
  <c r="H61" i="6" s="1"/>
  <c r="F28" i="6"/>
  <c r="F38" i="6"/>
  <c r="H38" i="6" s="1"/>
  <c r="H24" i="6" l="1"/>
  <c r="D24" i="6" s="1"/>
  <c r="H23" i="6"/>
  <c r="D23" i="6" s="1"/>
  <c r="H44" i="6"/>
  <c r="D44" i="6" s="1"/>
  <c r="H43" i="6"/>
  <c r="H28" i="6"/>
  <c r="D28" i="6" s="1"/>
  <c r="C13" i="6"/>
  <c r="C12" i="6"/>
  <c r="C11" i="6"/>
  <c r="C10" i="6"/>
  <c r="C9" i="6"/>
  <c r="C8" i="6"/>
  <c r="C7" i="6"/>
  <c r="C2" i="6"/>
  <c r="H60" i="6"/>
  <c r="D60" i="6" s="1"/>
  <c r="C60" i="6"/>
  <c r="C6" i="6"/>
  <c r="C5"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D53" i="6"/>
  <c r="C53" i="6"/>
  <c r="D43" i="6"/>
  <c r="C43" i="6"/>
  <c r="F54" i="6"/>
  <c r="H54" i="6" s="1"/>
  <c r="F64" i="6"/>
  <c r="F55" i="6"/>
  <c r="H55" i="6" s="1"/>
  <c r="D55" i="6" s="1"/>
  <c r="F58" i="6"/>
  <c r="H58" i="6" s="1"/>
  <c r="F56" i="6"/>
  <c r="H56" i="6" s="1"/>
  <c r="D43" i="4"/>
  <c r="D55" i="4"/>
  <c r="D61" i="4"/>
  <c r="C61" i="6"/>
  <c r="D61" i="6"/>
  <c r="K61" i="6"/>
  <c r="C33" i="6"/>
  <c r="G68" i="4"/>
  <c r="G37" i="4"/>
  <c r="G55" i="4"/>
  <c r="G49" i="4"/>
  <c r="G65" i="6"/>
  <c r="H65" i="6" s="1"/>
  <c r="D31" i="4"/>
  <c r="B59" i="4"/>
  <c r="A41" i="6" s="1"/>
  <c r="B47" i="4"/>
  <c r="A31" i="6" s="1"/>
  <c r="D68" i="4"/>
  <c r="B62" i="4"/>
  <c r="A43" i="6" s="1"/>
  <c r="B50" i="4"/>
  <c r="A33" i="6" s="1"/>
  <c r="B44" i="4"/>
  <c r="A28" i="6" s="1"/>
  <c r="B74" i="4"/>
  <c r="A53" i="6" s="1"/>
  <c r="D49" i="4"/>
  <c r="G61" i="4"/>
  <c r="C28" i="6" l="1"/>
  <c r="C23" i="6"/>
  <c r="D49" i="6"/>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<sst xmlns="http://schemas.openxmlformats.org/spreadsheetml/2006/main" count="16816" uniqueCount="14444">
  <si>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</si>
  <si>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</si>
  <si>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</si>
  <si>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</si>
  <si>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</si>
  <si>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</si>
  <si>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</si>
  <si>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</si>
  <si>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</si>
  <si>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</si>
  <si>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</si>
  <si>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</si>
  <si>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</si>
  <si>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</si>
  <si>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</si>
  <si>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</si>
  <si>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</si>
  <si>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</si>
  <si>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</si>
  <si>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</si>
  <si>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</si>
  <si>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</si>
  <si>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</si>
  <si>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</si>
  <si>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</si>
  <si>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</si>
  <si>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</si>
  <si>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</si>
  <si>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</si>
  <si>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</si>
  <si>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</si>
  <si>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</si>
  <si>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</si>
  <si>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</si>
  <si>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</si>
  <si>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</si>
  <si>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</si>
  <si>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</si>
  <si>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</si>
  <si>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</si>
  <si>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</si>
  <si>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</si>
  <si>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</si>
  <si>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</si>
  <si>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</si>
  <si>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</si>
  <si>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</si>
  <si>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</si>
  <si>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</si>
  <si>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</si>
  <si>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</si>
  <si>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</si>
  <si>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</si>
  <si>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</si>
  <si>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</si>
  <si>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</si>
  <si>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</si>
  <si>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</si>
  <si>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</si>
  <si>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</si>
  <si>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</si>
  <si>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</si>
  <si>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</si>
  <si>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</si>
  <si>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</si>
  <si>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</si>
  <si>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</si>
  <si>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</si>
  <si>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</si>
  <si>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</si>
  <si>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</si>
  <si>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</si>
  <si>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</si>
  <si>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</si>
  <si>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</si>
  <si>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</si>
  <si>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</si>
  <si>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</si>
  <si>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</si>
  <si>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</si>
  <si>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</si>
  <si>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</si>
  <si>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</si>
  <si>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</si>
  <si>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</si>
  <si>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</si>
  <si>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</si>
  <si>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</si>
  <si>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</si>
  <si>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</si>
  <si>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</si>
  <si>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</si>
  <si>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</si>
  <si>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</si>
  <si>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</si>
  <si>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</si>
  <si>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</si>
  <si>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</si>
  <si>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</si>
  <si>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</si>
  <si>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</si>
  <si>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</si>
  <si>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</si>
  <si>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</si>
  <si>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</si>
  <si>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</si>
  <si>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</si>
  <si>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</si>
  <si>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</si>
  <si>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</si>
  <si>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</si>
  <si>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</si>
  <si>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</si>
  <si>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</si>
  <si>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</si>
  <si>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</si>
  <si>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</si>
  <si>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</si>
  <si>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</si>
  <si>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</si>
  <si>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</si>
  <si>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</si>
  <si>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</si>
  <si>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</si>
  <si>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</si>
  <si>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</si>
  <si>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</si>
  <si>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</si>
  <si>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</si>
  <si>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</si>
  <si>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</si>
  <si>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</si>
  <si>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</si>
  <si>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</si>
  <si>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</si>
  <si>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</si>
  <si>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</si>
  <si>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</si>
  <si>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</si>
  <si>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</si>
  <si>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</si>
  <si>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</si>
  <si>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</si>
  <si>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</si>
  <si>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</si>
  <si>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</si>
  <si>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</si>
  <si>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</si>
  <si>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</si>
  <si>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</si>
  <si>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</si>
  <si>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</si>
  <si>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</si>
  <si>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</si>
  <si>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</si>
  <si>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</si>
  <si>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</si>
  <si>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</si>
  <si>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</si>
  <si>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</si>
  <si>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</si>
  <si>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</si>
  <si>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</si>
  <si>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</si>
  <si>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</si>
  <si>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</si>
  <si>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</si>
  <si>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</si>
  <si>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</si>
  <si>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</si>
  <si>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</si>
  <si>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</si>
  <si>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</si>
  <si>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</si>
  <si>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</si>
  <si>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</si>
  <si>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</si>
  <si>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</si>
  <si>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</si>
  <si>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</si>
  <si>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</si>
  <si>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</si>
  <si>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</si>
  <si>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</si>
  <si>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</si>
  <si>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</si>
  <si>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</si>
  <si>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</si>
  <si>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</si>
  <si>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</si>
  <si>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</si>
  <si>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</si>
  <si>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</si>
  <si>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</si>
  <si>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</si>
  <si>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</si>
  <si>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</si>
  <si>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</si>
  <si>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</si>
  <si>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</si>
  <si>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</si>
  <si>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</si>
  <si>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</si>
  <si>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</si>
  <si>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</si>
  <si>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</si>
  <si>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</si>
  <si>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</si>
  <si>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</si>
  <si>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</si>
  <si>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</si>
  <si>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</si>
  <si>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</si>
  <si>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</si>
  <si>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</si>
  <si>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</si>
  <si>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</si>
  <si>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</si>
  <si>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</si>
  <si>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</si>
  <si>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</si>
  <si>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</si>
  <si>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</si>
  <si>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</si>
  <si>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</si>
  <si>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</si>
  <si>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</si>
  <si>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</si>
  <si>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</si>
  <si>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</si>
  <si>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</si>
  <si>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</si>
  <si>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</si>
  <si>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</si>
  <si>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</si>
  <si>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</si>
  <si>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</si>
  <si>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</si>
  <si>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</si>
  <si>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</si>
  <si>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</si>
  <si>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</si>
  <si>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</si>
  <si>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</si>
  <si>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</si>
  <si>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</si>
  <si>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</si>
  <si>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</si>
  <si>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</si>
  <si>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</si>
  <si>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</si>
  <si>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</si>
  <si>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</si>
  <si>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</si>
  <si>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</si>
  <si>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</si>
  <si>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</si>
  <si>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</si>
  <si>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</si>
  <si>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</si>
  <si>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</si>
  <si>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</si>
  <si>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</si>
  <si>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</si>
  <si>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</si>
  <si>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</si>
  <si>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</si>
  <si>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</si>
  <si>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</si>
  <si>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</si>
  <si>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</si>
  <si>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</si>
  <si>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</si>
  <si>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</si>
  <si>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</si>
  <si>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</si>
  <si>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</si>
  <si>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</si>
  <si>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</si>
  <si>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</si>
  <si>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</si>
  <si>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</si>
  <si>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</si>
  <si>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</si>
  <si>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</si>
  <si>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</si>
  <si>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</si>
  <si>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</si>
  <si>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</si>
  <si>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</si>
  <si>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</si>
  <si>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</si>
  <si>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</si>
  <si>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</si>
  <si>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</si>
  <si>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</si>
  <si>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</si>
  <si>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</si>
  <si>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</si>
  <si>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</si>
  <si>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</si>
  <si>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</si>
  <si>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</si>
  <si>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</si>
  <si>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</si>
  <si>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</si>
  <si>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</si>
  <si>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</si>
  <si>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</si>
  <si>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</si>
  <si>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</si>
  <si>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</si>
  <si>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</si>
  <si>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</si>
  <si>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</si>
  <si>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</si>
  <si>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</si>
  <si>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</si>
  <si>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</si>
  <si>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</si>
  <si>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</si>
  <si>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</si>
  <si>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</si>
  <si>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</si>
  <si>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</si>
  <si>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</si>
  <si>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</si>
  <si>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</si>
  <si>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</si>
  <si>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</si>
  <si>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</si>
  <si>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</si>
  <si>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</si>
  <si>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</si>
  <si>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</si>
  <si>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</si>
  <si>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</si>
  <si>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</si>
  <si>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</si>
  <si>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</si>
  <si>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</si>
  <si>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</si>
  <si>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</si>
  <si>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</si>
  <si>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</si>
  <si>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</si>
  <si>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</si>
  <si>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</si>
  <si>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</si>
  <si>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</si>
  <si>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</si>
  <si>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</si>
  <si>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</si>
  <si>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</si>
  <si>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</si>
  <si>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</si>
  <si>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</si>
  <si>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</si>
  <si>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</si>
  <si>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</si>
  <si>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</si>
  <si>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</si>
  <si>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</si>
  <si>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</si>
  <si>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</si>
  <si>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</si>
  <si>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</si>
  <si>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</si>
  <si>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</si>
  <si>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</si>
  <si>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</si>
  <si>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</si>
  <si>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</si>
  <si>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</si>
  <si>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</si>
  <si>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</si>
  <si>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</si>
  <si>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</si>
  <si>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</si>
  <si>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</si>
  <si>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</si>
  <si>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</si>
  <si>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</si>
  <si>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</si>
  <si>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</si>
  <si>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</si>
  <si>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</si>
  <si>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</si>
  <si>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</si>
  <si>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</si>
  <si>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</si>
  <si>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</si>
  <si>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</si>
  <si>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</si>
  <si>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</si>
  <si>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</si>
  <si>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</si>
  <si>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</si>
  <si>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</si>
  <si>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</si>
  <si>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</si>
  <si>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</si>
  <si>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</si>
  <si>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</si>
  <si>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</si>
  <si>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</si>
  <si>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</si>
  <si>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</si>
  <si>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</si>
  <si>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</si>
  <si>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</si>
  <si>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</si>
  <si>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</si>
  <si>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</si>
  <si>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</si>
  <si>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</si>
  <si>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</si>
  <si>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</si>
  <si>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</si>
  <si>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</si>
  <si>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</si>
  <si>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</si>
  <si>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</si>
  <si>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</si>
  <si>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</si>
  <si>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</si>
  <si>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</si>
  <si>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</si>
  <si>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</si>
  <si>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</si>
  <si>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</si>
  <si>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</si>
  <si>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</si>
  <si>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</si>
  <si>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</si>
  <si>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</si>
  <si>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</si>
  <si>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</si>
  <si>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</si>
  <si>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</si>
  <si>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</si>
  <si>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</si>
  <si>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</si>
  <si>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</si>
  <si>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</si>
  <si>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</si>
  <si>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</si>
  <si>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</si>
  <si>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</si>
  <si>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</si>
  <si>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</si>
  <si>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</si>
  <si>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</si>
  <si>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</si>
  <si>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</si>
  <si>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</si>
  <si>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</si>
  <si>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</si>
  <si>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</si>
  <si>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</si>
  <si>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</si>
  <si>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</si>
  <si>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</si>
  <si>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</si>
  <si>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</si>
  <si>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</si>
  <si>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</si>
  <si>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</si>
  <si>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</si>
  <si>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</si>
  <si>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</si>
  <si>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</si>
  <si>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</si>
  <si>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</si>
  <si>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</si>
  <si>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</si>
  <si>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</si>
  <si>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</si>
  <si>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</si>
  <si>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</si>
  <si>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</si>
  <si>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</si>
  <si>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</si>
  <si>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</si>
  <si>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</si>
  <si>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</si>
  <si>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</si>
  <si>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</si>
  <si>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</si>
  <si>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</si>
  <si>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</si>
  <si>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</si>
  <si>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</si>
  <si>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</si>
  <si>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</si>
  <si>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</si>
  <si>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</si>
  <si>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</si>
  <si>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</si>
  <si>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</si>
  <si>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</si>
  <si>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</si>
  <si>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</si>
  <si>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</si>
  <si>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</si>
  <si>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</si>
  <si>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</si>
  <si>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</si>
  <si>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</si>
  <si>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</si>
  <si>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</si>
  <si>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</si>
  <si>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</si>
  <si>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</si>
  <si>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</si>
  <si>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</si>
  <si>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</si>
  <si>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</si>
  <si>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</si>
  <si>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</si>
  <si>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</si>
  <si>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</si>
  <si>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</si>
  <si>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</si>
  <si>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</si>
  <si>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</si>
  <si>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</si>
  <si>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</si>
  <si>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</si>
  <si>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</si>
  <si>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</si>
  <si>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</si>
  <si>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</si>
  <si>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</si>
  <si>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</si>
  <si>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</si>
  <si>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</si>
  <si>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</si>
  <si>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</si>
  <si>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</si>
  <si>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</si>
  <si>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</si>
  <si>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</si>
  <si>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</si>
  <si>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</si>
  <si>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</si>
  <si>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</si>
  <si>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</si>
  <si>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</si>
  <si>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</si>
  <si>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</si>
  <si>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</si>
  <si>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</si>
  <si>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</si>
  <si>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</si>
  <si>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</si>
  <si>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</si>
  <si>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</si>
  <si>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</si>
  <si>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</si>
  <si>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</si>
  <si>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</si>
  <si>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</si>
  <si>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</si>
  <si>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</si>
  <si>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</si>
  <si>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</si>
  <si>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</si>
  <si>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</si>
  <si>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</si>
  <si>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</si>
  <si>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</si>
  <si>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</si>
  <si>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</si>
  <si>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</si>
  <si>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</si>
  <si>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</si>
  <si>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</si>
  <si>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</si>
  <si>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</si>
  <si>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</si>
  <si>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</si>
  <si>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</si>
  <si>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</si>
  <si>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</si>
  <si>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</si>
  <si>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</si>
  <si>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</si>
  <si>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</si>
  <si>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</si>
  <si>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</si>
  <si>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</si>
  <si>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</si>
  <si>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</si>
  <si>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</si>
  <si>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</si>
  <si>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</si>
  <si>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</si>
  <si>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</si>
  <si>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</si>
  <si>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</si>
  <si>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</si>
  <si>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</si>
  <si>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</si>
  <si>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</si>
  <si>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</si>
  <si>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</si>
  <si>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</si>
  <si>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</si>
  <si>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</si>
  <si>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</si>
  <si>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</si>
  <si>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</si>
  <si>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</si>
  <si>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</si>
  <si>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</si>
  <si>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</si>
  <si>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</si>
  <si>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</si>
  <si>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</si>
  <si>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</si>
  <si>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</si>
  <si>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</si>
  <si>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</si>
  <si>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</si>
  <si>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</si>
  <si>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</si>
  <si>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</si>
  <si>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</si>
  <si>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</si>
  <si>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</si>
  <si>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</si>
  <si>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</si>
  <si>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</si>
  <si>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</si>
  <si>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</si>
  <si>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</si>
  <si>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</si>
  <si>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</si>
  <si>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</si>
  <si>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</si>
  <si>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</si>
  <si>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</si>
  <si>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</si>
  <si>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</si>
  <si>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</si>
  <si>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</si>
  <si>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</si>
  <si>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</si>
  <si>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</si>
  <si>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</si>
  <si>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</si>
  <si>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</si>
  <si>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</si>
  <si>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</si>
  <si>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</si>
  <si>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</si>
  <si>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</si>
  <si>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</si>
  <si>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</si>
  <si>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</si>
  <si>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</si>
  <si>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</si>
  <si>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</si>
  <si>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</si>
  <si>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</si>
  <si>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</si>
  <si>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</si>
  <si>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</si>
  <si>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</si>
  <si>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</si>
  <si>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</si>
  <si>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</si>
  <si>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</si>
  <si>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</si>
  <si>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</si>
  <si>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</si>
  <si>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</si>
  <si>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</si>
  <si>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</si>
  <si>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</si>
  <si>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</si>
  <si>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</si>
  <si>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</si>
  <si>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</si>
  <si>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</si>
  <si>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</si>
  <si>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</si>
  <si>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</si>
  <si>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</si>
  <si>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</si>
  <si>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</si>
  <si>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</si>
  <si>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</si>
  <si>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</si>
  <si>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</si>
  <si>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</si>
  <si>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</si>
  <si>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</si>
  <si>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</si>
  <si>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</si>
  <si>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</si>
  <si>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</si>
  <si>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</si>
  <si>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</si>
  <si>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</si>
  <si>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</si>
  <si>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</si>
  <si>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</si>
  <si>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</si>
  <si>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</si>
  <si>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</si>
  <si>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</si>
  <si>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</si>
  <si>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</si>
  <si>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</si>
  <si>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</si>
  <si>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</si>
  <si>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</si>
  <si>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</si>
  <si>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</si>
  <si>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</si>
  <si>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</si>
  <si>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</si>
  <si>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</si>
  <si>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</si>
  <si>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</si>
  <si>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</si>
  <si>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</si>
  <si>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</si>
  <si>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</si>
  <si>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</si>
  <si>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</si>
  <si>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</si>
  <si>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</si>
  <si>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</si>
  <si>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</si>
  <si>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</si>
  <si>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</si>
  <si>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</si>
  <si>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</si>
  <si>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</si>
  <si>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</si>
  <si>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</si>
  <si>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</si>
  <si>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</si>
  <si>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</si>
  <si>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</si>
  <si>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</si>
  <si>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</si>
  <si>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</si>
  <si>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</si>
  <si>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</si>
  <si>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</si>
  <si>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</si>
  <si>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</si>
  <si>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</si>
  <si>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</si>
  <si>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</si>
  <si>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</si>
  <si>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</si>
  <si>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</si>
  <si>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</si>
  <si>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</si>
  <si>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</si>
  <si>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</si>
  <si>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</si>
  <si>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</si>
  <si>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</si>
  <si>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</si>
  <si>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</si>
  <si>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</si>
  <si>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</si>
  <si>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</si>
  <si>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</si>
  <si>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</si>
  <si>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</si>
  <si>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</si>
  <si>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</si>
  <si>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</si>
  <si>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</si>
  <si>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</si>
  <si>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</si>
  <si>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</si>
  <si>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</si>
  <si>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</si>
  <si>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</si>
  <si>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</si>
  <si>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</si>
  <si>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</si>
  <si>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</si>
  <si>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</si>
  <si>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</si>
  <si>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</si>
  <si>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</si>
  <si>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</si>
  <si>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</si>
  <si>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</si>
  <si>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</si>
  <si>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</si>
  <si>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</si>
  <si>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</si>
  <si>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</si>
  <si>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</si>
  <si>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</si>
  <si>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</si>
  <si>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</si>
  <si>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</si>
  <si>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</si>
  <si>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</si>
  <si>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</si>
  <si>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</si>
  <si>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</si>
  <si>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</si>
  <si>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</si>
  <si>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</si>
  <si>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</si>
  <si>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</si>
  <si>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</si>
  <si>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</si>
  <si>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</si>
  <si>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</si>
  <si>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</si>
  <si>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</si>
  <si>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</si>
  <si>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</si>
  <si>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</si>
  <si>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</si>
  <si>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</si>
  <si>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</si>
  <si>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</si>
  <si>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</si>
  <si>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</si>
  <si>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</si>
  <si>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</si>
  <si>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</si>
  <si>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</si>
  <si>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</si>
  <si>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</si>
  <si>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</si>
  <si>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</si>
  <si>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</si>
  <si>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</si>
  <si>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</si>
  <si>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</si>
  <si>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</si>
  <si>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</si>
  <si>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</si>
  <si>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</si>
  <si>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</si>
  <si>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</si>
  <si>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</si>
  <si>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</si>
  <si>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</si>
  <si>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</si>
  <si>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</si>
  <si>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</si>
  <si>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</si>
  <si>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</si>
  <si>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</si>
  <si>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</si>
  <si>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</si>
  <si>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</si>
  <si>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</si>
  <si>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</si>
  <si>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</si>
  <si>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</si>
  <si>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</si>
  <si>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</si>
  <si>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</si>
  <si>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</si>
  <si>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</si>
  <si>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</si>
  <si>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</si>
  <si>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</si>
  <si>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</si>
  <si>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</si>
  <si>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</si>
  <si>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</si>
  <si>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</si>
  <si>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</si>
  <si>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</si>
  <si>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</si>
  <si>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</si>
  <si>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</si>
  <si>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</si>
  <si>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</si>
  <si>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</si>
  <si>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</si>
  <si>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</si>
  <si>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</si>
  <si>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</si>
  <si>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</si>
  <si>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</si>
  <si>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</si>
  <si>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</si>
  <si>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</si>
  <si>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</si>
  <si>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</si>
  <si>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</si>
  <si>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</si>
  <si>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</si>
  <si>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</si>
  <si>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</si>
  <si>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</si>
  <si>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</si>
  <si>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</si>
  <si>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</si>
  <si>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</si>
  <si>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</si>
  <si>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</si>
  <si>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</si>
  <si>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</si>
  <si>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</si>
  <si>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</si>
  <si>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</si>
  <si>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</si>
  <si>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</si>
  <si>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</si>
  <si>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</si>
  <si>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</si>
  <si>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</si>
  <si>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</si>
  <si>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</si>
  <si>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</si>
  <si>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</si>
  <si>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</si>
  <si>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</si>
  <si>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</si>
  <si>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</si>
  <si>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</si>
  <si>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</si>
  <si>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</si>
  <si>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</si>
  <si>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</si>
  <si>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</si>
  <si>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</si>
  <si>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</si>
  <si>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</si>
  <si>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</si>
  <si>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</si>
  <si>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</si>
  <si>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</si>
  <si>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</si>
  <si>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</si>
  <si>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</si>
  <si>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</si>
  <si>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</si>
  <si>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</si>
  <si>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</si>
  <si>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</si>
  <si>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</si>
  <si>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</si>
  <si>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</si>
  <si>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</si>
  <si>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</si>
  <si>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</si>
  <si>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</si>
  <si>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</si>
  <si>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</si>
  <si>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</si>
  <si>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</si>
  <si>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</si>
  <si>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</si>
  <si>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</si>
  <si>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</si>
  <si>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</si>
  <si>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</si>
  <si>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</si>
  <si>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</si>
  <si>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</si>
  <si>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</si>
  <si>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</si>
  <si>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</si>
  <si>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</si>
  <si>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</si>
  <si>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</si>
  <si>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</si>
  <si>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</si>
  <si>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</si>
  <si>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</si>
  <si>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</si>
  <si>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</si>
  <si>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</si>
  <si>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</si>
  <si>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</si>
  <si>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</si>
  <si>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</si>
  <si>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</si>
  <si>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</si>
  <si>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</si>
  <si>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</si>
  <si>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</si>
  <si>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</si>
  <si>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</si>
  <si>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</si>
  <si>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</si>
  <si>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</si>
  <si>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</si>
  <si>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</si>
  <si>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</si>
  <si>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</si>
  <si>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</si>
  <si>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</si>
  <si>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</si>
  <si>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</si>
  <si>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</si>
  <si>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</si>
  <si>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</si>
  <si>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</si>
  <si>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</si>
  <si>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</si>
  <si>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</si>
  <si>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</si>
  <si>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</si>
  <si>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</si>
  <si>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</si>
  <si>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</si>
  <si>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</si>
  <si>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</si>
  <si>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</si>
  <si>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</si>
  <si>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</si>
  <si>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</si>
  <si>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</si>
  <si>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</si>
  <si>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</si>
  <si>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</si>
  <si>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</si>
  <si>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</si>
  <si>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</si>
  <si>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</si>
  <si>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</si>
  <si>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</si>
  <si>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</si>
  <si>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</si>
  <si>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</si>
  <si>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</si>
  <si>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</si>
  <si>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</si>
  <si>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</si>
  <si>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</si>
  <si>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</si>
  <si>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</si>
  <si>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</si>
  <si>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</si>
  <si>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</si>
  <si>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</si>
  <si>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</si>
  <si>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</si>
  <si>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</si>
  <si>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</si>
  <si>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</si>
  <si>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</si>
  <si>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</si>
  <si>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</si>
  <si>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</si>
  <si>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</si>
  <si>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</si>
  <si>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</si>
  <si>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</si>
  <si>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</si>
  <si>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</si>
  <si>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</si>
  <si>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</si>
  <si>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</si>
  <si>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</si>
  <si>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</si>
  <si>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</si>
  <si>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</si>
  <si>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</si>
  <si>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</si>
  <si>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</si>
  <si>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</si>
  <si>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</si>
  <si>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</si>
  <si>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</si>
  <si>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</si>
  <si>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</si>
  <si>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</si>
  <si>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</si>
  <si>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</si>
  <si>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</si>
  <si>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</si>
  <si>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</si>
  <si>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</si>
  <si>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</si>
  <si>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</si>
  <si>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</si>
  <si>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</si>
  <si>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</si>
  <si>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</si>
  <si>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</si>
  <si>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</si>
  <si>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</si>
  <si>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</si>
  <si>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</si>
  <si>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</si>
  <si>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</si>
  <si>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</si>
  <si>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</si>
  <si>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</si>
  <si>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</si>
  <si>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</si>
  <si>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</si>
  <si>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</si>
  <si>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</si>
  <si>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</si>
  <si>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</si>
  <si>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</si>
  <si>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</si>
  <si>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</si>
  <si>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</si>
  <si>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</si>
  <si>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</si>
  <si>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</si>
  <si>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</si>
  <si>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</si>
  <si>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</si>
  <si>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</si>
  <si>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</si>
  <si>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</si>
  <si>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</si>
  <si>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</si>
  <si>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</si>
  <si>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</si>
  <si>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</si>
  <si>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</si>
  <si>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</si>
  <si>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</si>
  <si>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</si>
  <si>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</si>
  <si>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</si>
  <si>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</si>
  <si>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</si>
  <si>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</si>
  <si>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</si>
  <si>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</si>
  <si>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</si>
  <si>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</si>
  <si>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</si>
  <si>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</si>
  <si>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</si>
  <si>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</si>
  <si>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</si>
  <si>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</si>
  <si>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</si>
  <si>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</si>
  <si>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</si>
  <si>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</si>
  <si>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</si>
  <si>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</si>
  <si>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</si>
  <si>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</si>
  <si>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</si>
  <si>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</si>
  <si>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</si>
  <si>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</si>
  <si>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</si>
  <si>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</si>
  <si>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</si>
  <si>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</si>
  <si>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</si>
  <si>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</si>
  <si>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</si>
  <si>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</si>
  <si>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</si>
  <si>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</si>
  <si>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</si>
  <si>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</si>
  <si>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</si>
  <si>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</si>
  <si>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</si>
  <si>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</si>
  <si>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</si>
  <si>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</si>
  <si>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</si>
  <si>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</si>
  <si>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</si>
  <si>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</si>
  <si>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</si>
  <si>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</si>
  <si>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</si>
  <si>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</si>
  <si>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</si>
  <si>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</si>
  <si>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</si>
  <si>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</si>
  <si>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</si>
  <si>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</si>
  <si>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</si>
  <si>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</si>
  <si>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</si>
  <si>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</si>
  <si>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</si>
  <si>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</si>
  <si>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</si>
  <si>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</si>
  <si>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</si>
  <si>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</si>
  <si>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</si>
  <si>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</si>
  <si>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</si>
  <si>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</si>
  <si>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</si>
  <si>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</si>
  <si>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</si>
  <si>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</si>
  <si>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</si>
  <si>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</si>
  <si>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</si>
  <si>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</si>
  <si>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</si>
  <si>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</si>
  <si>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</si>
  <si>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</si>
  <si>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</si>
  <si>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</si>
  <si>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</si>
  <si>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</si>
  <si>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</si>
  <si>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</si>
  <si>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</si>
  <si>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</si>
  <si>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</si>
  <si>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</si>
  <si>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</si>
  <si>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</si>
  <si>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</si>
  <si>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</si>
  <si>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</si>
  <si>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</si>
  <si>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</si>
  <si>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</si>
  <si>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</si>
  <si>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</si>
  <si>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</si>
  <si>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</si>
  <si>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</si>
  <si>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</si>
  <si>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</si>
  <si>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</si>
  <si>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</si>
  <si>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</si>
  <si>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</si>
  <si>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</si>
  <si>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</si>
  <si>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</si>
  <si>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</si>
  <si>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</si>
  <si>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</si>
  <si>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</si>
  <si>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</si>
  <si>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</si>
  <si>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</si>
  <si>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</si>
  <si>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</si>
  <si>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</si>
  <si>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</si>
  <si>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</si>
  <si>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</si>
  <si>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</si>
  <si>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</si>
  <si>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</si>
  <si>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</si>
  <si>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</si>
  <si>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</si>
  <si>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</si>
  <si>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</si>
  <si>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</si>
  <si>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</si>
  <si>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</si>
  <si>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</si>
  <si>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</si>
  <si>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</si>
  <si>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</si>
  <si>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</si>
  <si>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</si>
  <si>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</si>
  <si>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</si>
  <si>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</si>
  <si>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</si>
  <si>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</si>
  <si>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</si>
  <si>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</si>
  <si>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</si>
  <si>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</si>
  <si>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</si>
  <si>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</si>
  <si>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</si>
  <si>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</si>
  <si>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</si>
  <si>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</si>
  <si>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</si>
  <si>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</si>
  <si>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</si>
  <si>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</si>
  <si>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</si>
  <si>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</si>
  <si>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</si>
  <si>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</si>
  <si>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</si>
  <si>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</si>
  <si>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</si>
  <si>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</si>
  <si>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</si>
  <si>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</si>
  <si>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</si>
  <si>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</si>
  <si>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</si>
  <si>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</si>
  <si>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</si>
  <si>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</si>
  <si>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</si>
  <si>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</si>
  <si>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</si>
  <si>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</si>
  <si>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</si>
  <si>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</si>
  <si>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</si>
  <si>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</si>
  <si>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</si>
  <si>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</si>
  <si>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</si>
  <si>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</si>
  <si>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</si>
  <si>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</si>
  <si>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</si>
  <si>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</si>
  <si>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</si>
  <si>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</si>
  <si>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</si>
  <si>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</si>
  <si>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</si>
  <si>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</si>
  <si>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</si>
  <si>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</si>
  <si>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</si>
  <si>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</si>
  <si>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</si>
  <si>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</si>
  <si>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</si>
  <si>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</si>
  <si>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</si>
  <si>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</si>
  <si>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</si>
  <si>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</si>
  <si>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</si>
  <si>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</si>
  <si>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</si>
  <si>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</si>
  <si>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</si>
  <si>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</si>
  <si>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</si>
  <si>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</si>
  <si>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</si>
  <si>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</si>
  <si>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</si>
  <si>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</si>
  <si>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</si>
  <si>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</si>
  <si>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</si>
  <si>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</si>
  <si>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</si>
  <si>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</si>
  <si>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</si>
  <si>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</si>
  <si>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</si>
  <si>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</si>
  <si>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</si>
  <si>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</si>
  <si>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</si>
  <si>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</si>
  <si>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</si>
  <si>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</si>
  <si>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</si>
  <si>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</si>
  <si>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</si>
  <si>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</si>
  <si>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</si>
  <si>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</si>
  <si>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</si>
  <si>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</si>
  <si>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</si>
  <si>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</si>
  <si>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</si>
  <si>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</si>
  <si>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</si>
  <si>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</si>
  <si>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</si>
  <si>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</si>
  <si>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</si>
  <si>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</si>
  <si>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</si>
  <si>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</si>
  <si>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</si>
  <si>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</si>
  <si>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</si>
  <si>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</si>
  <si>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</si>
  <si>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</si>
  <si>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</si>
  <si>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</si>
  <si>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</si>
  <si>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</si>
  <si>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</si>
  <si>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</si>
  <si>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</si>
  <si>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</si>
  <si>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</si>
  <si>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</si>
  <si>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</si>
  <si>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</si>
  <si>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</si>
  <si>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</si>
  <si>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</si>
  <si>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</si>
  <si>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</si>
  <si>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</si>
  <si>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</si>
  <si>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</si>
  <si>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</si>
  <si>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</si>
  <si>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</si>
  <si>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</si>
  <si>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</si>
  <si>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</si>
  <si>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</si>
  <si>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</si>
  <si>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</si>
  <si>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</si>
  <si>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</si>
  <si>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</si>
  <si>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</si>
  <si>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</si>
  <si>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</si>
  <si>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</si>
  <si>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</si>
  <si>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</si>
  <si>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</si>
  <si>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</si>
  <si>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</si>
  <si>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</si>
  <si>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</si>
  <si>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</si>
  <si>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</si>
  <si>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</si>
  <si>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</si>
  <si>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</si>
  <si>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</si>
  <si>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</si>
  <si>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</si>
  <si>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</si>
  <si>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</si>
  <si>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</si>
  <si>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</si>
  <si>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</si>
  <si>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</si>
  <si>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</si>
  <si>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</si>
  <si>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</si>
  <si>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</si>
  <si>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</si>
  <si>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</si>
  <si>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</si>
  <si>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</si>
  <si>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</si>
  <si>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</si>
  <si>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</si>
  <si>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</si>
  <si>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</si>
  <si>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</si>
  <si>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</si>
  <si>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</si>
  <si>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</si>
  <si>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</si>
  <si>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</si>
  <si>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</si>
  <si>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</si>
  <si>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</si>
  <si>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</si>
  <si>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</si>
  <si>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</si>
  <si>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</si>
  <si>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</si>
  <si>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</si>
  <si>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</si>
  <si>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</si>
  <si>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</si>
  <si>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</si>
  <si>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</si>
  <si>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</si>
  <si>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</si>
  <si>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</si>
  <si>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</si>
  <si>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</si>
  <si>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</si>
  <si>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</si>
  <si>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</si>
  <si>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</si>
  <si>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</si>
  <si>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</si>
  <si>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</si>
  <si>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</si>
  <si>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</si>
  <si>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</si>
  <si>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</si>
  <si>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</si>
  <si>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</si>
  <si>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</si>
  <si>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</si>
  <si>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</si>
  <si>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</si>
  <si>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</si>
  <si>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</si>
  <si>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</si>
  <si>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</si>
  <si>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</si>
  <si>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</si>
  <si>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</si>
  <si>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</si>
  <si>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</si>
  <si>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</si>
  <si>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</si>
  <si>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</si>
  <si>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</si>
  <si>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</si>
  <si>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</si>
  <si>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</si>
  <si>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</si>
  <si>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</si>
  <si>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</si>
  <si>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</si>
  <si>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</si>
  <si>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</si>
  <si>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</si>
  <si>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</si>
  <si>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</si>
  <si>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</si>
  <si>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</si>
  <si>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</si>
  <si>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</si>
  <si>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</si>
  <si>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</si>
  <si>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</si>
  <si>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</si>
  <si>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</si>
  <si>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</si>
  <si>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</si>
  <si>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</si>
  <si>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</si>
  <si>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</si>
  <si>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</si>
  <si>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</si>
  <si>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</si>
  <si>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</si>
  <si>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</si>
  <si>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</si>
  <si>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</si>
  <si>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</si>
  <si>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</si>
  <si>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</si>
  <si>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</si>
  <si>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</si>
  <si>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</si>
  <si>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</si>
  <si>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</si>
  <si>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</si>
  <si>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</si>
  <si>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</si>
  <si>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</si>
  <si>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</si>
  <si>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</si>
  <si>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</si>
  <si>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</si>
  <si>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</si>
  <si>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</si>
  <si>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</si>
  <si>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</si>
  <si>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</si>
  <si>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</si>
  <si>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</si>
  <si>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</si>
  <si>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</si>
  <si>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</si>
  <si>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</si>
  <si>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</si>
  <si>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</si>
  <si>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</si>
  <si>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</si>
  <si>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</si>
  <si>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</si>
  <si>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</si>
  <si>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</si>
  <si>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</si>
  <si>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</si>
  <si>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</si>
  <si>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</si>
  <si>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</si>
  <si>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</si>
  <si>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</si>
  <si>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</si>
  <si>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</si>
  <si>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</si>
  <si>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</si>
  <si>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</si>
  <si>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</si>
  <si>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</si>
  <si>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</si>
  <si>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</si>
  <si>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</si>
  <si>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</si>
  <si>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</si>
  <si>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</si>
  <si>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</si>
  <si>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</si>
  <si>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</si>
  <si>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</si>
  <si>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</si>
  <si>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</si>
  <si>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</si>
  <si>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</si>
  <si>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</si>
  <si>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</si>
  <si>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</si>
  <si>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</si>
  <si>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</si>
  <si>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</si>
  <si>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</si>
  <si>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</si>
  <si>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</si>
  <si>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</si>
  <si>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</si>
  <si>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</si>
  <si>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</si>
  <si>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</si>
  <si>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</si>
  <si>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</si>
  <si>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</si>
  <si>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</si>
  <si>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</si>
  <si>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</si>
  <si>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</si>
  <si>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</si>
  <si>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</si>
  <si>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</si>
  <si>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</si>
  <si>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</si>
  <si>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</si>
  <si>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</si>
  <si>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</si>
  <si>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</si>
  <si>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</si>
  <si>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</si>
  <si>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</si>
  <si>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</si>
  <si>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</si>
  <si>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</si>
  <si>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</si>
  <si>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</si>
  <si>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</si>
  <si>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</si>
  <si>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</si>
  <si>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</si>
  <si>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</si>
  <si>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</si>
  <si>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</si>
  <si>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</si>
  <si>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</si>
  <si>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</si>
  <si>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</si>
  <si>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</si>
  <si>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</si>
  <si>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</si>
  <si>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</si>
  <si>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</si>
  <si>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</si>
  <si>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</si>
  <si>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</si>
  <si>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</si>
  <si>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</si>
  <si>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</si>
  <si>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</si>
  <si>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</si>
  <si>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</si>
  <si>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</si>
  <si>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</si>
  <si>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</si>
  <si>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</si>
  <si>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</si>
  <si>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</si>
  <si>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</si>
  <si>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</si>
  <si>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</si>
  <si>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</si>
  <si>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</si>
  <si>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</si>
  <si>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</si>
  <si>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</si>
  <si>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</si>
  <si>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</si>
  <si>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</si>
  <si>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</si>
  <si>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</si>
  <si>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</si>
  <si>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</si>
  <si>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</si>
  <si>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</si>
  <si>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</si>
  <si>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</si>
  <si>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</si>
  <si>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</si>
  <si>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</si>
  <si>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</si>
  <si>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</si>
  <si>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</si>
  <si>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</si>
  <si>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</si>
  <si>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</si>
  <si>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</si>
  <si>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</si>
  <si>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</si>
  <si>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</si>
  <si>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</si>
  <si>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</si>
  <si>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</si>
  <si>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</si>
  <si>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</si>
  <si>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</si>
  <si>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</si>
  <si>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</si>
  <si>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</si>
  <si>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</si>
  <si>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</si>
  <si>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</si>
  <si>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</si>
  <si>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</si>
  <si>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</si>
  <si>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</si>
  <si>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</si>
  <si>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</si>
  <si>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</si>
  <si>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</si>
  <si>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</si>
  <si>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</si>
  <si>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</si>
  <si>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</si>
  <si>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</si>
  <si>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</si>
  <si>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</si>
  <si>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</si>
  <si>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</si>
  <si>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</si>
  <si>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</si>
  <si>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</si>
  <si>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</si>
  <si>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</si>
  <si>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</si>
  <si>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</si>
  <si>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</si>
  <si>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</si>
  <si>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</si>
  <si>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</si>
  <si>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</si>
  <si>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</si>
  <si>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</si>
  <si>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</si>
  <si>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</si>
  <si>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</si>
  <si>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</si>
  <si>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</si>
  <si>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</si>
  <si>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</si>
  <si>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</si>
  <si>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</si>
  <si>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</si>
  <si>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</si>
  <si>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</si>
  <si>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</si>
  <si>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</si>
  <si>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</si>
  <si>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</si>
  <si>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</si>
  <si>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</si>
  <si>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</si>
  <si>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</si>
  <si>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</si>
  <si>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</si>
  <si>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</si>
  <si>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</si>
  <si>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</si>
  <si>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</si>
  <si>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</si>
  <si>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</si>
  <si>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</si>
  <si>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</si>
  <si>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</si>
  <si>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</si>
  <si>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</si>
  <si>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</si>
  <si>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</si>
  <si>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</si>
  <si>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</si>
  <si>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</si>
  <si>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</si>
  <si>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</si>
  <si>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</si>
  <si>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</si>
  <si>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</si>
  <si>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</si>
  <si>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</si>
  <si>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</si>
  <si>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</si>
  <si>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</si>
  <si>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</si>
  <si>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</si>
  <si>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</si>
  <si>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</si>
  <si>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</si>
  <si>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</si>
  <si>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</si>
  <si>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</si>
  <si>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</si>
  <si>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</si>
  <si>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</si>
  <si>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</si>
  <si>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</si>
  <si>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</si>
  <si>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</si>
  <si>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</si>
  <si>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</si>
  <si>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</si>
  <si>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</si>
  <si>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</si>
  <si>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</si>
  <si>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</si>
  <si>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</si>
  <si>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</si>
  <si>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</si>
  <si>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</si>
  <si>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</si>
  <si>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</si>
  <si>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</si>
  <si>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</si>
  <si>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</si>
  <si>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</si>
  <si>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</si>
  <si>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</si>
  <si>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</si>
  <si>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</si>
  <si>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</si>
  <si>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</si>
  <si>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</si>
  <si>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</si>
  <si>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</si>
  <si>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</si>
  <si>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</si>
  <si>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</si>
  <si>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</si>
  <si>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</si>
  <si>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</si>
  <si>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</si>
  <si>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</si>
  <si>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</si>
  <si>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</si>
  <si>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</si>
  <si>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</si>
  <si>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</si>
  <si>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</si>
  <si>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</si>
  <si>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</si>
  <si>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</si>
  <si>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</si>
  <si>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</si>
  <si>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</si>
  <si>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</si>
  <si>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</si>
  <si>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</si>
  <si>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</si>
  <si>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</si>
  <si>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</si>
  <si>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</si>
  <si>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</si>
  <si>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</si>
  <si>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</si>
  <si>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</si>
  <si>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</si>
  <si>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</si>
  <si>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</si>
  <si>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</si>
  <si>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</si>
  <si>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</si>
  <si>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</si>
  <si>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</si>
  <si>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</si>
  <si>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</si>
  <si>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</si>
  <si>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</si>
  <si>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</si>
  <si>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</si>
  <si>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</si>
  <si>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</si>
  <si>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</si>
  <si>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</si>
  <si>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</si>
  <si>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</si>
  <si>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</si>
  <si>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</si>
  <si>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</si>
  <si>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</si>
  <si>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</si>
  <si>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</si>
  <si>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</si>
  <si>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</si>
  <si>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</si>
  <si>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</si>
  <si>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</si>
  <si>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</si>
  <si>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</si>
  <si>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</si>
  <si>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</si>
  <si>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</si>
  <si>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</si>
  <si>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</si>
  <si>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</si>
  <si>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</si>
  <si>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</si>
  <si>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</si>
  <si>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</si>
  <si>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</si>
  <si>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</si>
  <si>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</si>
  <si>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</si>
  <si>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</si>
  <si>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</si>
  <si>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</si>
  <si>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</si>
  <si>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</si>
  <si>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</si>
  <si>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</si>
  <si>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</si>
  <si>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</si>
  <si>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</si>
  <si>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</si>
  <si>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</si>
  <si>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</si>
  <si>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</si>
  <si>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</si>
  <si>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</si>
  <si>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</si>
  <si>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</si>
  <si>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</si>
  <si>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</si>
  <si>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</si>
  <si>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</si>
  <si>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</si>
  <si>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</si>
  <si>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</si>
  <si>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</si>
  <si>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</si>
  <si>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</si>
  <si>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</si>
  <si>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</si>
  <si>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</si>
  <si>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</si>
  <si>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</si>
  <si>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</si>
  <si>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</si>
  <si>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</si>
  <si>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</si>
  <si>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</si>
  <si>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</si>
  <si>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</si>
  <si>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</si>
  <si>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</si>
  <si>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</si>
  <si>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</si>
  <si>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</si>
  <si>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</si>
  <si>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</si>
  <si>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</si>
  <si>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</si>
  <si>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</si>
  <si>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</si>
  <si>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</si>
  <si>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</si>
  <si>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</si>
  <si>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</si>
  <si>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</si>
  <si>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</si>
  <si>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</si>
  <si>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</si>
  <si>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</si>
  <si>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</si>
  <si>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</si>
  <si>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</si>
  <si>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</si>
  <si>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</si>
  <si>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</si>
  <si>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</si>
  <si>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</si>
  <si>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</si>
  <si>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</si>
  <si>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</si>
  <si>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</si>
  <si>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</si>
  <si>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</si>
  <si>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</si>
  <si>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</si>
  <si>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</si>
  <si>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</si>
  <si>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</si>
  <si>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</si>
  <si>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</si>
  <si>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</si>
  <si>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</si>
  <si>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</si>
  <si>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</si>
  <si>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</si>
  <si>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</si>
  <si>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</si>
  <si>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</si>
  <si>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</si>
  <si>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</si>
  <si>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</si>
  <si>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</si>
  <si>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</si>
  <si>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</si>
  <si>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</si>
  <si>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</si>
  <si>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</si>
  <si>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</si>
  <si>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</si>
  <si>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</si>
  <si>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</si>
  <si>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</si>
  <si>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</si>
  <si>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</si>
  <si>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</si>
  <si>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</si>
  <si>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</si>
  <si>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</si>
  <si>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</si>
  <si>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</si>
  <si>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</si>
  <si>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</si>
  <si>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</si>
  <si>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</si>
  <si>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</si>
  <si>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</si>
  <si>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</si>
  <si>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</si>
  <si>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</si>
  <si>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</si>
  <si>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</si>
  <si>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</si>
  <si>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</si>
  <si>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</si>
  <si>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</si>
  <si>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</si>
  <si>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</si>
  <si>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</si>
  <si>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</si>
  <si>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</si>
  <si>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</si>
  <si>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</si>
  <si>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</si>
  <si>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</si>
  <si>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</si>
  <si>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</si>
  <si>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</si>
  <si>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</si>
  <si>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</si>
  <si>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</si>
  <si>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</si>
  <si>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</si>
  <si>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</si>
  <si>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</si>
  <si>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</si>
  <si>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</si>
  <si>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</si>
  <si>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</si>
  <si>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</si>
  <si>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</si>
  <si>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</si>
  <si>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</si>
  <si>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</si>
  <si>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</si>
  <si>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</si>
  <si>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</si>
  <si>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</si>
  <si>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</si>
  <si>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</si>
  <si>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</si>
  <si>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</si>
  <si>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</si>
  <si>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</si>
  <si>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</si>
  <si>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</si>
  <si>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</si>
  <si>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</si>
  <si>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</si>
  <si>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</si>
  <si>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</si>
  <si>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</si>
  <si>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</si>
  <si>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</si>
  <si>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</si>
  <si>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</si>
  <si>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</si>
  <si>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</si>
  <si>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</si>
  <si>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</si>
  <si>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</si>
  <si>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</si>
  <si>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</si>
  <si>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</si>
  <si>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</si>
  <si>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</si>
  <si>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</si>
  <si>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</si>
  <si>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</si>
  <si>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</si>
  <si>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</si>
  <si>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</si>
  <si>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</si>
  <si>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</si>
  <si>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</si>
  <si>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</si>
  <si>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</si>
  <si>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</si>
  <si>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</si>
  <si>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</si>
  <si>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</si>
  <si>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</si>
  <si>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</si>
  <si>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</si>
  <si>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</si>
  <si>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</si>
  <si>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</si>
  <si>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</si>
  <si>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</si>
  <si>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</si>
  <si>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</si>
  <si>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</si>
  <si>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</si>
  <si>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</si>
  <si>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</si>
  <si>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</si>
  <si>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</si>
  <si>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</si>
  <si>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</si>
  <si>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</si>
  <si>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</si>
  <si>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</si>
  <si>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</si>
  <si>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</si>
  <si>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</si>
  <si>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</si>
  <si>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</si>
  <si>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</si>
  <si>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</si>
  <si>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</si>
  <si>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</si>
  <si>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</si>
  <si>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</si>
  <si>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</si>
  <si>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</si>
  <si>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</si>
  <si>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</si>
  <si>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</si>
  <si>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</si>
  <si>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</si>
  <si>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</si>
  <si>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</si>
  <si>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</si>
  <si>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</si>
  <si>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</si>
  <si>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</si>
  <si>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</si>
  <si>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</si>
  <si>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</si>
  <si>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</si>
  <si>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</si>
  <si>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</si>
  <si>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</si>
  <si>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</si>
  <si>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</si>
  <si>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</si>
  <si>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</si>
  <si>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</si>
  <si>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</si>
  <si>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</si>
  <si>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</si>
  <si>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</si>
  <si>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</si>
  <si>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</si>
  <si>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</si>
  <si>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</si>
  <si>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</si>
  <si>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</si>
  <si>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</si>
  <si>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</si>
  <si>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</si>
  <si>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</si>
  <si>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</si>
  <si>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</si>
  <si>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</si>
  <si>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</si>
  <si>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</si>
  <si>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</si>
  <si>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</si>
  <si>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</si>
  <si>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</si>
  <si>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</si>
  <si>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</si>
  <si>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</si>
  <si>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</si>
  <si>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</si>
  <si>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</si>
  <si>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</si>
  <si>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</si>
  <si>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</si>
  <si>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</si>
  <si>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</si>
  <si>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</si>
  <si>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</si>
  <si>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</si>
  <si>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</si>
  <si>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</si>
  <si>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</si>
  <si>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</si>
  <si>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</si>
  <si>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</si>
  <si>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</si>
  <si>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</si>
  <si>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</si>
  <si>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</si>
  <si>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</si>
  <si>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</si>
  <si>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</si>
  <si>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</si>
  <si>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</si>
  <si>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</si>
  <si>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</si>
  <si>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</si>
  <si>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</si>
  <si>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</si>
  <si>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</si>
  <si>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</si>
  <si>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</si>
  <si>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</si>
  <si>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</si>
  <si>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</si>
  <si>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</si>
  <si>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</si>
  <si>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</si>
  <si>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</si>
  <si>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</si>
  <si>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</si>
  <si>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</si>
  <si>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</si>
  <si>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</si>
  <si>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</si>
  <si>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</si>
  <si>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</si>
  <si>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</si>
  <si>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</si>
  <si>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</si>
  <si>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</si>
  <si>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</si>
  <si>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</si>
  <si>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</si>
  <si>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</si>
  <si>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</si>
  <si>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</si>
  <si>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</si>
  <si>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</si>
  <si>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</si>
  <si>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</si>
  <si>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</si>
  <si>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</si>
  <si>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</si>
  <si>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</si>
  <si>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</si>
  <si>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</si>
  <si>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</si>
  <si>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</si>
  <si>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</si>
  <si>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</si>
  <si>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</si>
  <si>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</si>
  <si>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</si>
  <si>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</si>
  <si>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</si>
  <si>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</si>
  <si>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</si>
  <si>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</si>
  <si>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</si>
  <si>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</si>
  <si>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</si>
  <si>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</si>
  <si>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</si>
  <si>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</si>
  <si>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</si>
  <si>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</si>
  <si>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</si>
  <si>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</si>
  <si>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</si>
  <si>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</si>
  <si>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</si>
  <si>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</si>
  <si>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</si>
  <si>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</si>
  <si>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</si>
  <si>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</si>
  <si>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</si>
  <si>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</si>
  <si>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</si>
  <si>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</si>
  <si>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</si>
  <si>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</si>
  <si>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</si>
  <si>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</si>
  <si>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</si>
  <si>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</si>
  <si>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</si>
  <si>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</si>
  <si>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</si>
  <si>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</si>
  <si>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</si>
  <si>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</si>
  <si>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</si>
  <si>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</si>
  <si>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</si>
  <si>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</si>
  <si>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</si>
  <si>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</si>
  <si>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</si>
  <si>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</si>
  <si>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</si>
  <si>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</si>
  <si>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</si>
  <si>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</si>
  <si>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</si>
  <si>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</si>
  <si>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</si>
  <si>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</si>
  <si>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</si>
  <si>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</si>
  <si>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</si>
  <si>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</si>
  <si>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</si>
  <si>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</si>
  <si>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</si>
  <si>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</si>
  <si>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</si>
  <si>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</si>
  <si>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</si>
  <si>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</si>
  <si>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</si>
  <si>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</si>
  <si>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</si>
  <si>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</si>
  <si>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</si>
  <si>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</si>
  <si>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</si>
  <si>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</si>
  <si>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</si>
  <si>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</si>
  <si>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</si>
  <si>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</si>
  <si>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</si>
  <si>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</si>
  <si>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</si>
  <si>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</si>
  <si>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</si>
  <si>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</si>
  <si>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</si>
  <si>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</si>
  <si>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</si>
  <si>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</si>
  <si>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</si>
  <si>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</si>
  <si>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</si>
  <si>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</si>
  <si>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</si>
  <si>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</si>
  <si>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</si>
  <si>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</si>
  <si>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</si>
  <si>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</si>
  <si>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</si>
  <si>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</si>
  <si>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</si>
  <si>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</si>
  <si>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</si>
  <si>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</si>
  <si>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</si>
  <si>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</si>
  <si>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</si>
  <si>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</si>
  <si>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</si>
  <si>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</si>
  <si>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</si>
  <si>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</si>
  <si>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</si>
  <si>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</si>
  <si>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</si>
  <si>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</si>
  <si>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</si>
  <si>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</si>
  <si>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</si>
  <si>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</si>
  <si>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</si>
  <si>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</si>
  <si>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</si>
  <si>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</si>
  <si>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</si>
  <si>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</si>
  <si>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</si>
  <si>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</si>
  <si>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</si>
  <si>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</si>
  <si>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</si>
  <si>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</si>
  <si>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</si>
  <si>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</si>
  <si>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</si>
  <si>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</si>
  <si>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</si>
  <si>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</si>
  <si>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</si>
  <si>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</si>
  <si>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</si>
  <si>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</si>
  <si>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</si>
  <si>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</si>
  <si>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</si>
  <si>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</si>
  <si>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</si>
  <si>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</si>
  <si>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</si>
  <si>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</si>
  <si>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</si>
  <si>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</si>
  <si>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</si>
  <si>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</si>
  <si>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</si>
  <si>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</si>
  <si>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</si>
  <si>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</si>
  <si>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</si>
  <si>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</si>
  <si>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</si>
  <si>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</si>
  <si>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</si>
  <si>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</si>
  <si>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</si>
  <si>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</si>
  <si>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</si>
  <si>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</si>
  <si>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</si>
  <si>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</si>
  <si>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</si>
  <si>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</si>
  <si>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</si>
  <si>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</si>
  <si>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</si>
  <si>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</si>
  <si>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</si>
  <si>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</si>
  <si>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</si>
  <si>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</si>
  <si>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</si>
  <si>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</si>
  <si>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</si>
  <si>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</si>
  <si>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</si>
  <si>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</si>
  <si>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</si>
  <si>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</si>
  <si>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</si>
  <si>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</si>
  <si>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</si>
  <si>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</si>
  <si>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</si>
  <si>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</si>
  <si>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</si>
  <si>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</si>
  <si>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</si>
  <si>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</si>
  <si>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</si>
  <si>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</si>
  <si>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</si>
  <si>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</si>
  <si>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</si>
  <si>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</si>
  <si>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</si>
  <si>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</si>
  <si>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</si>
  <si>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</si>
  <si>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</si>
  <si>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</si>
  <si>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</si>
  <si>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</si>
  <si>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</si>
  <si>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</si>
  <si>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</si>
  <si>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</si>
  <si>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</si>
  <si>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</si>
  <si>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</si>
  <si>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</si>
  <si>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</si>
  <si>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</si>
  <si>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</si>
  <si>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</si>
  <si>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</si>
  <si>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</si>
  <si>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</si>
  <si>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</si>
  <si>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</si>
  <si>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</si>
  <si>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</si>
  <si>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</si>
  <si>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</si>
  <si>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</si>
  <si>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</si>
  <si>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</si>
  <si>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</si>
  <si>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</si>
  <si>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</si>
  <si>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</si>
  <si>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</si>
  <si>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</si>
  <si>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</si>
  <si>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</si>
  <si>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</si>
  <si>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</si>
  <si>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</si>
  <si>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</si>
  <si>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</si>
  <si>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</si>
  <si>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</si>
  <si>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</si>
  <si>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</si>
  <si>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</si>
  <si>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</si>
  <si>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</si>
  <si>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</si>
  <si>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</si>
  <si>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</si>
  <si>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</si>
  <si>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</si>
  <si>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</si>
  <si>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</si>
  <si>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</si>
  <si>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</si>
  <si>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</si>
  <si>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</si>
  <si>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</si>
  <si>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</si>
  <si>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</si>
  <si>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</si>
  <si>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</si>
  <si>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</si>
  <si>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</si>
  <si>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</si>
  <si>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</si>
  <si>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</si>
  <si>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</si>
  <si>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</si>
  <si>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</si>
  <si>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</si>
  <si>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</si>
  <si>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</si>
  <si>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</si>
  <si>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</si>
  <si>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</si>
  <si>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</si>
  <si>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</si>
  <si>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</si>
  <si>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</si>
  <si>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</si>
  <si>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</si>
  <si>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</si>
  <si>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</si>
  <si>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</si>
  <si>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</si>
  <si>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</si>
  <si>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</si>
  <si>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</si>
  <si>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</si>
  <si>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</si>
  <si>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</si>
  <si>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</si>
  <si>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</si>
  <si>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</si>
  <si>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</si>
  <si>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</si>
  <si>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</si>
  <si>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</si>
  <si>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</si>
  <si>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</si>
  <si>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</si>
  <si>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</si>
  <si>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</si>
  <si>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</si>
  <si>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</si>
  <si>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</si>
  <si>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</si>
  <si>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</si>
  <si>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</si>
  <si>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</si>
  <si>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</si>
  <si>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</si>
  <si>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</si>
  <si>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</si>
  <si>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</si>
  <si>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</si>
  <si>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</si>
  <si>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</si>
  <si>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</si>
  <si>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</si>
  <si>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</si>
  <si>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</si>
  <si>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</si>
  <si>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</si>
  <si>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</si>
  <si>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</si>
  <si>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</si>
  <si>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</si>
  <si>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</si>
  <si>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</si>
  <si>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</si>
  <si>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</si>
  <si>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</si>
  <si>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</si>
  <si>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</si>
  <si>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</si>
  <si>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</si>
  <si>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</si>
  <si>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</si>
  <si>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</si>
  <si>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</si>
  <si>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</si>
  <si>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</si>
  <si>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</si>
  <si>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</si>
  <si>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</si>
  <si>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</si>
  <si>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</si>
  <si>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</si>
  <si>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</si>
  <si>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</si>
  <si>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</si>
  <si>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</si>
  <si>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</si>
  <si>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</si>
  <si>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</si>
  <si>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</si>
  <si>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</si>
  <si>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</si>
  <si>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</si>
  <si>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</si>
  <si>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</si>
  <si>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</si>
  <si>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</si>
  <si>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</si>
  <si>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</si>
  <si>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</si>
  <si>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</si>
  <si>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</si>
  <si>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</si>
  <si>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</si>
  <si>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</si>
  <si>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</si>
  <si>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</si>
  <si>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</si>
  <si>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</si>
  <si>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</si>
  <si>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</si>
  <si>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</si>
  <si>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</si>
  <si>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</si>
  <si>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</si>
  <si>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</si>
  <si>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</si>
  <si>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</si>
  <si>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</si>
  <si>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</si>
  <si>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</si>
  <si>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</si>
  <si>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</si>
  <si>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</si>
  <si>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</si>
  <si>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</si>
  <si>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</si>
  <si>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</si>
  <si>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</si>
  <si>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</si>
  <si>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</si>
  <si>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</si>
  <si>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</si>
  <si>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</si>
  <si>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</si>
  <si>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</si>
  <si>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</si>
  <si>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</si>
  <si>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</si>
  <si>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</si>
  <si>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</si>
  <si>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</si>
  <si>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</si>
  <si>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</si>
  <si>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</si>
  <si>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</si>
  <si>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</si>
  <si>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</si>
  <si>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</si>
  <si>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</si>
  <si>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</si>
  <si>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</si>
  <si>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</si>
  <si>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</si>
  <si>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</si>
  <si>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</si>
  <si>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</si>
  <si>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</si>
  <si>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</si>
  <si>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</si>
  <si>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</si>
  <si>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</si>
  <si>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</si>
  <si>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</si>
  <si>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</si>
  <si>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</si>
  <si>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</si>
  <si>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</si>
  <si>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</si>
  <si>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</si>
  <si>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</si>
  <si>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</si>
  <si>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</si>
  <si>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</si>
  <si>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</si>
  <si>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</si>
  <si>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</si>
  <si>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</si>
  <si>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</si>
  <si>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</si>
  <si>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</si>
  <si>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</si>
  <si>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</si>
  <si>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</si>
  <si>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</si>
  <si>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</si>
  <si>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</si>
  <si>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</si>
  <si>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</si>
  <si>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</si>
  <si>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</si>
  <si>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</si>
  <si>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</si>
  <si>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</si>
  <si>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</si>
  <si>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</si>
  <si>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</si>
  <si>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</si>
  <si>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</si>
  <si>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</si>
  <si>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</si>
  <si>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</si>
  <si>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</si>
  <si>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</si>
  <si>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</si>
  <si>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</si>
  <si>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</si>
  <si>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</si>
  <si>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</si>
  <si>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</si>
  <si>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</si>
  <si>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</si>
  <si>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</si>
  <si>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</si>
  <si>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</si>
  <si>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</si>
  <si>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</si>
  <si>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</si>
  <si>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</si>
  <si>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</si>
  <si>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</si>
  <si>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</si>
  <si>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</si>
  <si>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</si>
  <si>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</si>
  <si>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</si>
  <si>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</si>
  <si>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</si>
  <si>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</si>
  <si>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</si>
  <si>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</si>
  <si>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</si>
  <si>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</si>
  <si>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</si>
  <si>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</si>
  <si>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</si>
  <si>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</si>
  <si>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</si>
  <si>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</si>
  <si>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</si>
  <si>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</si>
  <si>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</si>
  <si>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</si>
  <si>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</si>
  <si>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</si>
  <si>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</si>
  <si>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</si>
  <si>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</si>
  <si>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</si>
  <si>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</si>
  <si>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</si>
  <si>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</si>
  <si>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</si>
  <si>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</si>
  <si>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</si>
  <si>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</si>
  <si>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</si>
  <si>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</si>
  <si>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</si>
  <si>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</si>
  <si>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</si>
  <si>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</si>
  <si>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</si>
  <si>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</si>
  <si>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</si>
  <si>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</si>
  <si>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</si>
  <si>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</si>
  <si>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</si>
  <si>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</si>
  <si>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</si>
  <si>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</si>
  <si>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</si>
  <si>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</si>
  <si>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</si>
  <si>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</si>
  <si>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</si>
  <si>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</si>
  <si>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</si>
  <si>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</si>
  <si>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</si>
  <si>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</si>
  <si>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</si>
  <si>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</si>
  <si>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</si>
  <si>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</si>
  <si>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</si>
  <si>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</si>
  <si>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</si>
  <si>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</si>
  <si>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</si>
  <si>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</si>
  <si>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</si>
  <si>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</si>
  <si>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</si>
  <si>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</si>
  <si>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</si>
  <si>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</si>
  <si>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</si>
  <si>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</si>
  <si>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</si>
  <si>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</si>
  <si>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</si>
  <si>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</si>
  <si>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</si>
  <si>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</si>
  <si>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</si>
  <si>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</si>
  <si>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</si>
  <si>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</si>
  <si>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</si>
  <si>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</si>
  <si>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</si>
  <si>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</si>
  <si>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</si>
  <si>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</si>
  <si>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</si>
  <si>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</si>
  <si>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</si>
  <si>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</si>
  <si>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</si>
  <si>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</si>
  <si>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</si>
  <si>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</si>
  <si>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</si>
  <si>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</si>
  <si>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</si>
  <si>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</si>
  <si>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</si>
  <si>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</si>
  <si>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</si>
  <si>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</si>
  <si>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</si>
  <si>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</si>
  <si>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</si>
  <si>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</si>
  <si>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</si>
  <si>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</si>
  <si>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</si>
  <si>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</si>
  <si>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</si>
  <si>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</si>
  <si>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</si>
  <si>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</si>
  <si>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</si>
  <si>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</si>
  <si>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</si>
  <si>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</si>
  <si>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</si>
  <si>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</si>
  <si>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</si>
  <si>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</si>
  <si>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</si>
  <si>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</si>
  <si>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</si>
  <si>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</si>
  <si>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</si>
  <si>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</si>
  <si>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</si>
  <si>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</si>
  <si>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</si>
  <si>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</si>
  <si>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</si>
  <si>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</si>
  <si>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</si>
  <si>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</si>
  <si>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</si>
  <si>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</si>
  <si>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</si>
  <si>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</si>
  <si>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</si>
  <si>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</si>
  <si>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</si>
  <si>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</si>
  <si>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</si>
  <si>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</si>
  <si>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</si>
  <si>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</si>
  <si>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</si>
  <si>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</si>
  <si>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</si>
  <si>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</si>
  <si>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</si>
  <si>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</si>
  <si>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</si>
  <si>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</si>
  <si>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</si>
  <si>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</si>
  <si>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</si>
  <si>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</si>
  <si>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</si>
  <si>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</si>
  <si>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</si>
  <si>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</si>
  <si>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</si>
  <si>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</si>
  <si>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</si>
  <si>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</si>
  <si>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</si>
  <si>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</si>
  <si>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</si>
  <si>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</si>
  <si>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</si>
  <si>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</si>
  <si>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</si>
  <si>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</si>
  <si>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</si>
  <si>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</si>
  <si>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</si>
  <si>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</si>
  <si>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</si>
  <si>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</si>
  <si>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</si>
  <si>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</si>
  <si>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</si>
  <si>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</si>
  <si>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</si>
  <si>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</si>
  <si>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</si>
  <si>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</si>
  <si>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</si>
  <si>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</si>
  <si>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</si>
  <si>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</si>
  <si>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</si>
  <si>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</si>
  <si>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</si>
  <si>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</si>
  <si>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</si>
  <si>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</si>
  <si>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</si>
  <si>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</si>
  <si>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</si>
  <si>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</si>
  <si>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</si>
  <si>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</si>
  <si>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</si>
  <si>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</si>
  <si>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</si>
  <si>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</si>
  <si>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</si>
  <si>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</si>
  <si>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</si>
  <si>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</si>
  <si>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</si>
  <si>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</si>
  <si>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</si>
  <si>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</si>
  <si>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</si>
  <si>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</si>
  <si>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</si>
  <si>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</si>
  <si>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</si>
  <si>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</si>
  <si>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</si>
  <si>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</si>
  <si>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</si>
  <si>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</si>
  <si>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</si>
  <si>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</si>
  <si>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</si>
  <si>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</si>
  <si>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</si>
  <si>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</si>
  <si>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</si>
  <si>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</si>
  <si>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</si>
  <si>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</si>
  <si>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</si>
  <si>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</si>
  <si>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</si>
  <si>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</si>
  <si>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</si>
  <si>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</si>
  <si>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</si>
  <si>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</si>
  <si>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</si>
  <si>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</si>
  <si>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</si>
  <si>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</si>
  <si>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</si>
  <si>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</si>
  <si>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</si>
  <si>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</si>
  <si>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</si>
  <si>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</si>
  <si>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</si>
  <si>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</si>
  <si>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</si>
  <si>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</si>
  <si>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</si>
  <si>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</si>
  <si>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</si>
  <si>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</si>
  <si>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</si>
  <si>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</si>
  <si>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</si>
  <si>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</si>
  <si>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</si>
  <si>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</si>
  <si>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</si>
  <si>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</si>
  <si>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</si>
  <si>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</si>
  <si>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</si>
  <si>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</si>
  <si>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</si>
  <si>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</si>
  <si>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</si>
  <si>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</si>
  <si>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</si>
  <si>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</si>
  <si>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</si>
  <si>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</si>
  <si>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</si>
  <si>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</si>
  <si>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</si>
  <si>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</si>
  <si>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</si>
  <si>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</si>
  <si>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</si>
  <si>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</si>
  <si>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</si>
  <si>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</si>
  <si>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</si>
  <si>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</si>
  <si>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</si>
  <si>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</si>
  <si>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</si>
  <si>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</si>
  <si>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</si>
  <si>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</si>
  <si>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</si>
  <si>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</si>
  <si>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</si>
  <si>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</si>
  <si>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</si>
  <si>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</si>
  <si>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</si>
  <si>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</si>
  <si>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</si>
  <si>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</si>
  <si>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</si>
  <si>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</si>
  <si>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</si>
  <si>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</si>
  <si>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</si>
  <si>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</si>
  <si>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</si>
  <si>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</si>
  <si>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</si>
  <si>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</si>
  <si>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</si>
  <si>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</si>
  <si>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</si>
  <si>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</si>
  <si>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</si>
  <si>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</si>
  <si>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</si>
  <si>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</si>
  <si>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</si>
  <si>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</si>
  <si>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</si>
  <si>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</si>
  <si>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</si>
  <si>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</si>
  <si>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</si>
  <si>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</si>
  <si>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</si>
  <si>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</si>
  <si>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</si>
  <si>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</si>
  <si>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</si>
  <si>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</si>
  <si>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</si>
  <si>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</si>
  <si>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</si>
  <si>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</si>
  <si>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</si>
  <si>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</si>
  <si>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</si>
  <si>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</si>
  <si>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</si>
  <si>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</si>
  <si>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</si>
  <si>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</si>
  <si>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</si>
  <si>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</si>
  <si>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</si>
  <si>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</si>
  <si>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</si>
  <si>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</si>
  <si>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</si>
  <si>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</si>
  <si>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</si>
  <si>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</si>
  <si>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</si>
  <si>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</si>
  <si>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</si>
  <si>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</si>
  <si>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</si>
  <si>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</si>
  <si>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</si>
  <si>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</si>
  <si>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</si>
  <si>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</si>
  <si>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</si>
  <si>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</si>
  <si>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</si>
  <si>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</si>
  <si>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</si>
  <si>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</si>
  <si>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</si>
  <si>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</si>
  <si>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</si>
  <si>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</si>
  <si>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</si>
  <si>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</si>
  <si>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</si>
  <si>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</si>
  <si>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</si>
  <si>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</si>
  <si>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</si>
  <si>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</si>
  <si>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</si>
  <si>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</si>
  <si>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</si>
  <si>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</si>
  <si>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</si>
  <si>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</si>
  <si>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</si>
  <si>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</si>
  <si>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</si>
  <si>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</si>
  <si>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</si>
  <si>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</si>
  <si>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</si>
  <si>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</si>
  <si>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</si>
  <si>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</si>
  <si>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</si>
  <si>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</si>
  <si>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</si>
  <si>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</si>
  <si>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</si>
  <si>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</si>
  <si>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</si>
  <si>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</si>
  <si>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</si>
  <si>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</si>
  <si>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</si>
  <si>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</si>
  <si>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</si>
  <si>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</si>
  <si>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</si>
  <si>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</si>
  <si>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</si>
  <si>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</si>
  <si>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</si>
  <si>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</si>
  <si>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</si>
  <si>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</si>
  <si>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</si>
  <si>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</si>
  <si>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</si>
  <si>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</si>
  <si>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</si>
  <si>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</si>
  <si>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</si>
  <si>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</si>
  <si>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</si>
  <si>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</si>
  <si>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</si>
  <si>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</si>
  <si>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</si>
  <si>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</si>
  <si>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</si>
  <si>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</si>
  <si>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</si>
  <si>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</si>
  <si>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</si>
  <si>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</si>
  <si>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</si>
  <si>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</si>
  <si>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</si>
  <si>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</si>
  <si>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</si>
  <si>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</si>
  <si>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</si>
  <si>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</si>
  <si>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</si>
  <si>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</si>
  <si>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</si>
  <si>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</si>
  <si>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</si>
  <si>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</si>
  <si>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</si>
  <si>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</si>
  <si>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</si>
  <si>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</si>
  <si>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</si>
  <si>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</si>
  <si>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</si>
  <si>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</si>
  <si>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</si>
  <si>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</si>
  <si>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</si>
  <si>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</si>
  <si>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</si>
  <si>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</si>
  <si>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</si>
  <si>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</si>
  <si>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</si>
  <si>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</si>
  <si>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</si>
  <si>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</si>
  <si>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</si>
  <si>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</si>
  <si>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</si>
  <si>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</si>
  <si>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</si>
  <si>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</si>
  <si>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</si>
  <si>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</si>
  <si>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</si>
  <si>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</si>
  <si>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</si>
  <si>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</si>
  <si>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</si>
  <si>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</si>
  <si>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</si>
  <si>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</si>
  <si>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</si>
  <si>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</si>
  <si>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</si>
  <si>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</si>
  <si>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</si>
  <si>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</si>
  <si>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</si>
  <si>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</si>
  <si>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</si>
  <si>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</si>
  <si>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</si>
  <si>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</si>
  <si>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</si>
  <si>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</si>
  <si>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</si>
  <si>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</si>
  <si>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</si>
  <si>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</si>
  <si>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</si>
  <si>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</si>
  <si>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</si>
  <si>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</si>
  <si>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</si>
  <si>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</si>
  <si>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</si>
  <si>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</si>
  <si>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</si>
  <si>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</si>
  <si>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</si>
  <si>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</si>
  <si>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</si>
  <si>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</si>
  <si>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</si>
  <si>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</si>
  <si>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</si>
  <si>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</si>
  <si>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</si>
  <si>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</si>
  <si>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</si>
  <si>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</si>
  <si>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</si>
  <si>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</si>
  <si>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</si>
  <si>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</si>
  <si>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</si>
  <si>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</si>
  <si>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</si>
  <si>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</si>
  <si>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</si>
  <si>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</si>
  <si>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</si>
  <si>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</si>
  <si>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</si>
  <si>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</si>
  <si>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</si>
  <si>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</si>
  <si>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</si>
  <si>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</si>
  <si>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</si>
  <si>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</si>
  <si>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</si>
  <si>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</si>
  <si>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</si>
  <si>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</si>
  <si>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</si>
  <si>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</si>
  <si>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</si>
  <si>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</si>
  <si>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</si>
  <si>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</si>
  <si>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</si>
  <si>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</si>
  <si>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</si>
  <si>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</si>
  <si>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</si>
  <si>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</si>
  <si>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</si>
  <si>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</si>
  <si>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</si>
  <si>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</si>
  <si>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</si>
  <si>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</si>
  <si>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</si>
  <si>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</si>
  <si>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</si>
  <si>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</si>
  <si>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</si>
  <si>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</si>
  <si>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</si>
  <si>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</si>
  <si>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</si>
  <si>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</si>
  <si>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</si>
  <si>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</si>
  <si>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</si>
  <si>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</si>
  <si>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</si>
  <si>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</si>
  <si>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</si>
  <si>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</si>
  <si>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</si>
  <si>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</si>
  <si>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</si>
  <si>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</si>
  <si>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</si>
  <si>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</si>
  <si>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</si>
  <si>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</si>
  <si>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</si>
  <si>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</si>
  <si>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</si>
  <si>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</si>
  <si>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</si>
  <si>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</si>
  <si>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</si>
  <si>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</si>
  <si>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</si>
  <si>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</si>
  <si>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</si>
  <si>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</si>
  <si>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</si>
  <si>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</si>
  <si>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</si>
  <si>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</si>
  <si>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</si>
  <si>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</si>
  <si>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</si>
  <si>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</si>
  <si>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</si>
  <si>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</si>
  <si>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</si>
  <si>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</si>
  <si>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</si>
  <si>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</si>
  <si>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</si>
  <si>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</si>
  <si>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</si>
  <si>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</si>
  <si>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</si>
  <si>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</si>
  <si>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</si>
  <si>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</si>
  <si>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</si>
  <si>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</si>
  <si>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</si>
  <si>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</si>
  <si>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</si>
  <si>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</si>
  <si>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</si>
  <si>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</si>
  <si>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</si>
  <si>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</si>
  <si>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</si>
  <si>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</si>
  <si>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</si>
  <si>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</si>
  <si>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</si>
  <si>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</si>
  <si>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</si>
  <si>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</si>
  <si>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</si>
  <si>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</si>
  <si>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</si>
  <si>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</si>
  <si>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</si>
  <si>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</si>
  <si>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</si>
  <si>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</si>
  <si>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</si>
  <si>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</si>
  <si>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</si>
  <si>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</si>
  <si>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</si>
  <si>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</si>
  <si>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</si>
  <si>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</si>
  <si>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</si>
  <si>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</si>
  <si>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</si>
  <si>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</si>
  <si>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</si>
  <si>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</si>
  <si>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</si>
  <si>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</si>
  <si>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</si>
  <si>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</si>
  <si>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</si>
  <si>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</si>
  <si>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</si>
  <si>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</si>
  <si>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</si>
  <si>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</si>
  <si>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</si>
  <si>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</si>
  <si>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</si>
  <si>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</si>
  <si>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</si>
  <si>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</si>
  <si>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</si>
  <si>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</si>
  <si>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</si>
  <si>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</si>
  <si>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</si>
  <si>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</si>
  <si>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</si>
  <si>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</si>
  <si>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</si>
  <si>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</si>
  <si>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</si>
  <si>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</si>
  <si>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</si>
  <si>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</si>
  <si>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</si>
  <si>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</si>
  <si>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</si>
  <si>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</si>
  <si>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</si>
  <si>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</si>
  <si>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</si>
  <si>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</si>
  <si>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</si>
  <si>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</si>
  <si>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</si>
  <si>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</si>
  <si>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</si>
  <si>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</si>
  <si>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</si>
  <si>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</si>
  <si>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</si>
  <si>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</si>
  <si>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</si>
  <si>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</si>
  <si>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</si>
  <si>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</si>
  <si>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</si>
  <si>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</si>
  <si>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</si>
  <si>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</si>
  <si>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</si>
  <si>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</si>
  <si>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</si>
  <si>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</si>
  <si>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</si>
  <si>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</si>
  <si>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</si>
  <si>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</si>
  <si>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</si>
  <si>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</si>
  <si>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</si>
  <si>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</si>
  <si>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</si>
  <si>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</si>
  <si>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</si>
  <si>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</si>
  <si>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</si>
  <si>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</si>
  <si>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</si>
  <si>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</si>
  <si>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</si>
  <si>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</si>
  <si>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</si>
  <si>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</si>
  <si>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</si>
  <si>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</si>
  <si>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</si>
  <si>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</si>
  <si>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</si>
  <si>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</si>
  <si>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</si>
  <si>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</si>
  <si>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</si>
  <si>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</si>
  <si>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</si>
  <si>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</si>
  <si>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</si>
  <si>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</si>
  <si>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</si>
  <si>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</si>
  <si>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</si>
  <si>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</si>
  <si>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</si>
  <si>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</si>
  <si>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</si>
  <si>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</si>
  <si>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</si>
  <si>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</si>
  <si>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</si>
  <si>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</si>
  <si>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</si>
  <si>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</si>
  <si>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</si>
  <si>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</si>
  <si>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</si>
  <si>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</si>
  <si>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</si>
  <si>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</si>
  <si>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</si>
  <si>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</si>
  <si>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</si>
  <si>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</si>
  <si>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</si>
  <si>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</si>
  <si>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</si>
  <si>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</si>
  <si>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</si>
  <si>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</si>
  <si>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</si>
  <si>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</si>
  <si>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</si>
  <si>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</si>
  <si>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</si>
  <si>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</si>
  <si>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</si>
  <si>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</si>
  <si>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</si>
  <si>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</si>
  <si>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</si>
  <si>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</si>
  <si>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</si>
  <si>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</si>
  <si>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</si>
  <si>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</si>
  <si>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</si>
  <si>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</si>
  <si>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</si>
  <si>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</si>
  <si>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</si>
  <si>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</si>
  <si>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</si>
  <si>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</si>
  <si>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</si>
  <si>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</si>
  <si>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</si>
  <si>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</si>
  <si>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</si>
  <si>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</si>
  <si>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</si>
  <si>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</si>
  <si>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</si>
  <si>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</si>
  <si>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</si>
  <si>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</si>
  <si>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</si>
  <si>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</si>
  <si>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</si>
  <si>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</si>
  <si>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</si>
  <si>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</si>
  <si>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</si>
  <si>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</si>
  <si>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</si>
  <si>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</si>
  <si>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</si>
  <si>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</si>
  <si>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</si>
  <si>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</si>
  <si>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</si>
  <si>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</si>
  <si>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</si>
  <si>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</si>
  <si>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</si>
  <si>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</si>
  <si>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</si>
  <si>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</si>
  <si>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</si>
  <si>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</si>
  <si>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</si>
  <si>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</si>
  <si>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</si>
  <si>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</si>
  <si>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</si>
  <si>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</si>
  <si>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</si>
  <si>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</si>
  <si>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</si>
  <si>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</si>
  <si>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</si>
  <si>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</si>
  <si>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</si>
  <si>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</si>
  <si>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</si>
  <si>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</si>
  <si>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</si>
  <si>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</si>
  <si>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</si>
  <si>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</si>
  <si>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</si>
  <si>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</si>
  <si>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</si>
  <si>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</si>
  <si>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</si>
  <si>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</si>
  <si>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</si>
  <si>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</si>
  <si>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</si>
  <si>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</si>
  <si>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</si>
  <si>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</si>
  <si>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</si>
  <si>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</si>
  <si>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</si>
  <si>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</si>
  <si>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</si>
  <si>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</si>
  <si>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</si>
  <si>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</si>
  <si>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</si>
  <si>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</si>
  <si>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</si>
  <si>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</si>
  <si>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</si>
  <si>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</si>
  <si>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</si>
  <si>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</si>
  <si>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</si>
  <si>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</si>
  <si>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</si>
  <si>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</si>
  <si>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</si>
  <si>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</si>
  <si>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</si>
  <si>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</si>
  <si>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</si>
  <si>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</si>
  <si>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</si>
  <si>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</si>
  <si>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</si>
  <si>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</si>
  <si>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</si>
  <si>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</si>
  <si>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</si>
  <si>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</si>
  <si>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</si>
  <si>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</si>
  <si>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</si>
  <si>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</si>
  <si>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</si>
  <si>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</si>
  <si>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</si>
  <si>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</si>
  <si>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</si>
  <si>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</si>
  <si>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</si>
  <si>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</si>
  <si>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</si>
  <si>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</si>
  <si>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</si>
  <si>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</si>
  <si>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</si>
  <si>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</si>
  <si>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</si>
  <si>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</si>
  <si>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</si>
  <si>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</si>
  <si>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</si>
  <si>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</si>
  <si>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</si>
  <si>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</si>
  <si>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</si>
  <si>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</si>
  <si>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</si>
  <si>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</si>
  <si>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</si>
  <si>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</si>
  <si>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</si>
  <si>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</si>
  <si>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</si>
  <si>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</si>
  <si>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</si>
  <si>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</si>
  <si>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</si>
  <si>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</si>
  <si>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</si>
  <si>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</si>
  <si>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</si>
  <si>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</si>
  <si>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</si>
  <si>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</si>
  <si>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</si>
  <si>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</si>
  <si>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</si>
  <si>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</si>
  <si>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</si>
  <si>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</si>
  <si>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</si>
  <si>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</si>
  <si>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</si>
  <si>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</si>
  <si>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</si>
  <si>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</si>
  <si>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</si>
  <si>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</si>
  <si>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</si>
  <si>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</si>
  <si>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</si>
  <si>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</si>
  <si>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</si>
  <si>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</si>
  <si>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</si>
  <si>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</si>
  <si>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</si>
  <si>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</si>
  <si>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</si>
  <si>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</si>
  <si>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</si>
  <si>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</si>
  <si>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</si>
  <si>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</si>
  <si>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</si>
  <si>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</si>
  <si>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</si>
  <si>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</si>
  <si>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</si>
  <si>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</si>
  <si>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</si>
  <si>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</si>
  <si>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</si>
  <si>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</si>
  <si>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</si>
  <si>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</si>
  <si>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</si>
  <si>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</si>
  <si>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</si>
  <si>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</si>
  <si>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</si>
  <si>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</si>
  <si>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</si>
  <si>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</si>
  <si>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</si>
  <si>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</si>
  <si>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</si>
  <si>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</si>
  <si>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</si>
  <si>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</si>
  <si>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</si>
  <si>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</si>
  <si>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</si>
  <si>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</si>
  <si>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</si>
  <si>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</si>
  <si>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</si>
  <si>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</si>
  <si>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</si>
  <si>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</si>
  <si>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</si>
  <si>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</si>
  <si>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</si>
  <si>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</si>
  <si>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</si>
  <si>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</si>
  <si>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</si>
  <si>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</si>
  <si>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</si>
  <si>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</si>
  <si>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</si>
  <si>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</si>
  <si>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</si>
  <si>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</si>
  <si>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</si>
  <si>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</si>
  <si>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</si>
  <si>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</si>
  <si>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</si>
  <si>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</si>
  <si>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</si>
  <si>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</si>
  <si>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</si>
  <si>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</si>
  <si>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</si>
  <si>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</si>
  <si>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</si>
  <si>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</si>
  <si>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</si>
  <si>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</si>
  <si>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</si>
  <si>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</si>
  <si>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</si>
  <si>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</si>
  <si>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</si>
  <si>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</si>
  <si>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</si>
  <si>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</si>
  <si>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</si>
  <si>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</si>
  <si>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</si>
  <si>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</si>
  <si>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</si>
  <si>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</si>
  <si>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</si>
  <si>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</si>
  <si>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</si>
  <si>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</si>
  <si>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</si>
  <si>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</si>
  <si>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</si>
  <si>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</si>
  <si>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</si>
  <si>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</si>
  <si>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</si>
  <si>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</si>
  <si>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</si>
  <si>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</si>
  <si>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</si>
  <si>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</si>
  <si>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</si>
  <si>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</si>
  <si>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</si>
  <si>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</si>
  <si>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</si>
  <si>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</si>
  <si>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</si>
  <si>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</si>
  <si>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</si>
  <si>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</si>
  <si>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</si>
  <si>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</si>
  <si>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</si>
  <si>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</si>
  <si>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</si>
  <si>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</si>
  <si>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</si>
  <si>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</si>
  <si>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</si>
  <si>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</si>
  <si>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</si>
  <si>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</si>
  <si>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</si>
  <si>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</si>
  <si>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</si>
  <si>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</si>
  <si>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</si>
  <si>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</si>
  <si>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</si>
  <si>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</si>
  <si>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</si>
  <si>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</si>
  <si>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</si>
  <si>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</si>
  <si>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</si>
  <si>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</si>
  <si>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</si>
  <si>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</si>
  <si>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</si>
  <si>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</si>
  <si>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</si>
  <si>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</si>
  <si>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</si>
  <si>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</si>
  <si>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</si>
  <si>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</si>
  <si>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</si>
  <si>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</si>
  <si>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</si>
  <si>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</si>
  <si>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</si>
  <si>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</si>
  <si>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</si>
  <si>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</si>
  <si>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</si>
  <si>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</si>
  <si>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</si>
  <si>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</si>
  <si>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</si>
  <si>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</si>
  <si>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</si>
  <si>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</si>
  <si>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</si>
  <si>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</si>
  <si>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</si>
  <si>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</si>
  <si>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</si>
  <si>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</si>
  <si>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</si>
  <si>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</si>
  <si>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</si>
  <si>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</si>
  <si>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</si>
  <si>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</si>
  <si>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</si>
  <si>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</si>
  <si>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</si>
  <si>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</si>
  <si>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</si>
  <si>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</si>
  <si>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</si>
  <si>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</si>
  <si>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</si>
  <si>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</si>
  <si>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</si>
  <si>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</si>
  <si>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</si>
  <si>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</si>
  <si>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</si>
  <si>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</si>
  <si>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</si>
  <si>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</si>
  <si>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</si>
  <si>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</si>
  <si>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</si>
  <si>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</si>
  <si>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</si>
  <si>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</si>
  <si>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</si>
  <si>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</si>
  <si>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</si>
  <si>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</si>
  <si>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</si>
  <si>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</si>
  <si>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</si>
  <si>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</si>
  <si>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</si>
  <si>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</si>
  <si>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</si>
  <si>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</si>
  <si>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</si>
  <si>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</si>
  <si>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</si>
  <si>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</si>
  <si>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</si>
  <si>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</si>
  <si>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</si>
  <si>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</si>
  <si>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</si>
  <si>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</si>
  <si>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</si>
  <si>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</si>
  <si>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</si>
  <si>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</si>
  <si>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</si>
  <si>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</si>
  <si>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</si>
  <si>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</si>
  <si>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</si>
  <si>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</si>
  <si>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</si>
  <si>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</si>
  <si>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</si>
  <si>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</si>
  <si>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</si>
  <si>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</si>
  <si>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</si>
  <si>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</si>
  <si>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</si>
  <si>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</si>
  <si>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</si>
  <si>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</si>
  <si>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</si>
  <si>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</si>
  <si>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</si>
  <si>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</si>
  <si>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</si>
  <si>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</si>
  <si>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</si>
  <si>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</si>
  <si>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</si>
  <si>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</si>
  <si>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</si>
  <si>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</si>
  <si>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</si>
  <si>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</si>
  <si>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</si>
  <si>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</si>
  <si>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</si>
  <si>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</si>
  <si>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</si>
  <si>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</si>
  <si>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</si>
  <si>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</si>
  <si>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</si>
  <si>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</si>
  <si>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</si>
  <si>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</si>
  <si>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</si>
  <si>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</si>
  <si>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</si>
  <si>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</si>
  <si>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</si>
  <si>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</si>
  <si>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</si>
  <si>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</si>
  <si>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</si>
  <si>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</si>
  <si>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</si>
  <si>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</si>
  <si>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</si>
  <si>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</si>
  <si>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</si>
  <si>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</si>
  <si>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</si>
  <si>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</si>
  <si>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</si>
  <si>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</si>
  <si>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</si>
  <si>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</si>
  <si>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</si>
  <si>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</si>
  <si>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</si>
  <si>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</si>
  <si>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</si>
  <si>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</si>
  <si>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</si>
  <si>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</si>
  <si>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</si>
  <si>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</si>
  <si>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</si>
  <si>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</si>
  <si>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</si>
  <si>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</si>
  <si>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</si>
  <si>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</si>
  <si>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</si>
  <si>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</si>
  <si>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</si>
  <si>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</si>
  <si>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</si>
  <si>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</si>
  <si>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</si>
  <si>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</si>
  <si>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</si>
  <si>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</si>
  <si>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</si>
  <si>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</si>
  <si>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</si>
  <si>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</si>
  <si>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</si>
  <si>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</si>
  <si>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</si>
  <si>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</si>
  <si>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</si>
  <si>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</si>
  <si>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</si>
  <si>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</si>
  <si>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</si>
  <si>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</si>
  <si>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</si>
  <si>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</si>
  <si>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</si>
  <si>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</si>
  <si>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</si>
  <si>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</si>
  <si>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</si>
  <si>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</si>
  <si>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</si>
  <si>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</si>
  <si>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</si>
  <si>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</si>
  <si>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</si>
  <si>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</si>
  <si>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</si>
  <si>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</si>
  <si>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</si>
  <si>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</si>
  <si>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</si>
  <si>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</si>
  <si>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</si>
  <si>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</si>
  <si>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</si>
  <si>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</si>
  <si>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</si>
  <si>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</si>
  <si>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</si>
  <si>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</si>
  <si>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</si>
  <si>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</si>
  <si>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</si>
  <si>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</si>
  <si>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</si>
  <si>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</si>
  <si>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</si>
  <si>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</si>
  <si>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</si>
  <si>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</si>
  <si>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</si>
  <si>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</si>
  <si>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</si>
  <si>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</si>
  <si>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</si>
  <si>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</si>
  <si>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</si>
  <si>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</si>
  <si>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</si>
  <si>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</si>
  <si>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</si>
  <si>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</si>
  <si>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</si>
  <si>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</si>
  <si>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</si>
  <si>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</si>
  <si>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</si>
  <si>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</si>
  <si>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</si>
  <si>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</si>
  <si>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</si>
  <si>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</si>
  <si>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</si>
  <si>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</si>
  <si>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</si>
  <si>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</si>
  <si>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</si>
  <si>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</si>
  <si>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</si>
  <si>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</si>
  <si>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</si>
  <si>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</si>
  <si>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</si>
  <si>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</si>
  <si>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</si>
  <si>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</si>
  <si>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</si>
  <si>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</si>
  <si>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</si>
  <si>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</si>
  <si>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</si>
  <si>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</si>
  <si>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</si>
  <si>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</si>
  <si>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</si>
  <si>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</si>
  <si>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</si>
  <si>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</si>
  <si>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</si>
  <si>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</si>
  <si>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</si>
  <si>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</si>
  <si>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</si>
  <si>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</si>
  <si>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</si>
  <si>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</si>
  <si>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</si>
  <si>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</si>
  <si>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</si>
  <si>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</si>
  <si>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</si>
  <si>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</si>
  <si>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</si>
  <si>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</si>
  <si>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</si>
  <si>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</si>
  <si>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</si>
  <si>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</si>
  <si>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</si>
  <si>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</si>
  <si>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</si>
  <si>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</si>
  <si>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</si>
  <si>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</si>
  <si>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</si>
  <si>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</si>
  <si>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</si>
  <si>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</si>
  <si>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</si>
  <si>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</si>
  <si>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</si>
  <si>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</si>
  <si>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</si>
  <si>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</si>
  <si>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</si>
  <si>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</si>
  <si>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</si>
  <si>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</si>
  <si>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</si>
  <si>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</si>
  <si>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</si>
  <si>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</si>
  <si>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</si>
  <si>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</si>
  <si>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</si>
  <si>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</si>
  <si>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</si>
  <si>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</si>
  <si>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</si>
  <si>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</si>
  <si>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</si>
  <si>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</si>
  <si>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</si>
  <si>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</si>
  <si>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</si>
  <si>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</si>
  <si>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</si>
  <si>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</si>
  <si>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</si>
  <si>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</si>
  <si>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</si>
  <si>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</si>
  <si>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</si>
  <si>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</si>
  <si>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</si>
  <si>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</si>
  <si>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</si>
  <si>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</si>
  <si>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</si>
  <si>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</si>
  <si>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</si>
  <si>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</si>
  <si>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</si>
  <si>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</si>
  <si>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</si>
  <si>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</si>
  <si>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</si>
  <si>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</si>
  <si>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</si>
  <si>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</si>
  <si>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</si>
  <si>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</si>
  <si>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</si>
  <si>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</si>
  <si>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</si>
  <si>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</si>
  <si>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</si>
  <si>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</si>
  <si>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</si>
  <si>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</si>
  <si>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</si>
  <si>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</si>
  <si>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</si>
  <si>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</si>
  <si>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</si>
  <si>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</si>
  <si>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</si>
  <si>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</si>
  <si>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</si>
  <si>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</si>
  <si>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</si>
  <si>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</si>
  <si>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</si>
  <si>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</si>
  <si>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</si>
  <si>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</si>
  <si>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</si>
  <si>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</si>
  <si>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</si>
  <si>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</si>
  <si>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</si>
  <si>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</si>
  <si>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</si>
  <si>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</si>
  <si>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</si>
  <si>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</si>
  <si>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</si>
  <si>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</si>
  <si>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</si>
  <si>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</si>
  <si>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</si>
  <si>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</si>
  <si>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</si>
  <si>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</si>
  <si>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</si>
  <si>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</si>
  <si>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</si>
  <si>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</si>
  <si>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</si>
  <si>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</si>
  <si>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</si>
  <si>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</si>
  <si>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</si>
  <si>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</si>
  <si>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</si>
  <si>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</si>
  <si>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</si>
  <si>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</si>
  <si>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</si>
  <si>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</si>
  <si>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</si>
  <si>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</si>
  <si>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</si>
  <si>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</si>
  <si>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</si>
  <si>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</si>
  <si>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</si>
  <si>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</si>
  <si>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</si>
  <si>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</si>
  <si>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</si>
  <si>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</si>
  <si>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</si>
  <si>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</si>
  <si>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</si>
  <si>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</si>
  <si>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</si>
  <si>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</si>
  <si>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</si>
  <si>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</si>
  <si>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</si>
  <si>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</si>
  <si>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</si>
  <si>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</si>
  <si>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</si>
  <si>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</si>
  <si>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</si>
  <si>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</si>
  <si>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</si>
  <si>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</si>
  <si>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</si>
  <si>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</si>
  <si>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</si>
  <si>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</si>
  <si>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</si>
  <si>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</si>
  <si>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</si>
  <si>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</si>
  <si>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</si>
  <si>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</si>
  <si>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</si>
  <si>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</si>
  <si>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</si>
  <si>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</si>
  <si>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</si>
  <si>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</si>
  <si>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</si>
  <si>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</si>
  <si>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</si>
  <si>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</si>
  <si>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</si>
  <si>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</si>
  <si>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</si>
  <si>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</si>
  <si>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</si>
  <si>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</si>
  <si>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</si>
  <si>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</si>
  <si>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</si>
  <si>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</si>
  <si>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</si>
  <si>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</si>
  <si>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</si>
  <si>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</si>
  <si>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</si>
  <si>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</si>
  <si>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</si>
  <si>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</si>
  <si>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</si>
  <si>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</si>
  <si>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</si>
  <si>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</si>
  <si>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</si>
  <si>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</si>
  <si>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</si>
  <si>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</si>
  <si>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</si>
  <si>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</si>
  <si>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</si>
  <si>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</si>
  <si>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</si>
  <si>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</si>
  <si>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</si>
  <si>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</si>
  <si>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</si>
  <si>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</si>
  <si>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</si>
  <si>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</si>
  <si>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</si>
  <si>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</si>
  <si>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</si>
  <si>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</si>
  <si>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</si>
  <si>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</si>
  <si>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</si>
  <si>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</si>
  <si>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</si>
  <si>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</si>
  <si>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</si>
  <si>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</si>
  <si>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</si>
  <si>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</si>
  <si>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</si>
  <si>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</si>
  <si>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</si>
  <si>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</si>
  <si>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</si>
  <si>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</si>
  <si>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</si>
  <si>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</si>
  <si>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</si>
  <si>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</si>
  <si>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</si>
  <si>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</si>
  <si>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</si>
  <si>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</si>
  <si>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</si>
  <si>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</si>
  <si>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</si>
  <si>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</si>
  <si>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</si>
  <si>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</si>
  <si>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</si>
  <si>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</si>
  <si>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</si>
  <si>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</si>
  <si>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</si>
  <si>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</si>
  <si>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</si>
  <si>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</si>
  <si>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</si>
  <si>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</si>
  <si>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</si>
  <si>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</si>
  <si>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</si>
  <si>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</si>
  <si>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</si>
  <si>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</si>
  <si>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</si>
  <si>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</si>
  <si>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</si>
  <si>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</si>
  <si>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</si>
  <si>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</si>
  <si>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</si>
  <si>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</si>
  <si>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</si>
  <si>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</si>
  <si>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</si>
  <si>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</si>
  <si>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</si>
  <si>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</si>
  <si>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</si>
  <si>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</si>
  <si>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</si>
  <si>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</si>
  <si>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</si>
  <si>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</si>
  <si>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</si>
  <si>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</si>
  <si>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</si>
  <si>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</si>
  <si>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</si>
  <si>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</si>
  <si>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</si>
  <si>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</si>
  <si>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</si>
  <si>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</si>
  <si>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</si>
  <si>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</si>
  <si>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</si>
  <si>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</si>
  <si>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</si>
  <si>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</si>
  <si>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</si>
  <si>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</si>
  <si>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</si>
  <si>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</si>
  <si>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</si>
  <si>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</si>
  <si>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</si>
  <si>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</si>
  <si>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</si>
  <si>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</si>
  <si>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</si>
  <si>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</si>
  <si>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</si>
  <si>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</si>
  <si>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</si>
  <si>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</si>
  <si>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</si>
  <si>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</si>
  <si>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</si>
  <si>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</si>
  <si>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</si>
  <si>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</si>
  <si>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</si>
  <si>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</si>
  <si>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</si>
  <si>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</si>
  <si>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</si>
  <si>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</si>
  <si>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</si>
  <si>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</si>
  <si>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</si>
  <si>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</si>
  <si>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</si>
  <si>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</si>
  <si>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</si>
  <si>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</si>
  <si>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</si>
  <si>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</si>
  <si>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</si>
  <si>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</si>
  <si>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</si>
  <si>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</si>
  <si>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</si>
  <si>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</si>
  <si>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</si>
  <si>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</si>
  <si>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</si>
  <si>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</si>
  <si>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</si>
  <si>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</si>
  <si>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</si>
  <si>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</si>
  <si>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</si>
  <si>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</si>
  <si>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</si>
  <si>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</si>
  <si>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</si>
  <si>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</si>
  <si>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</si>
  <si>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</si>
  <si>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</si>
  <si>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</si>
  <si>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</si>
  <si>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</si>
  <si>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</si>
  <si>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</si>
  <si>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</si>
  <si>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</si>
  <si>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</si>
  <si>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</si>
  <si>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</si>
  <si>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</si>
  <si>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</si>
  <si>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</si>
  <si>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</si>
  <si>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</si>
  <si>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</si>
  <si>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</si>
  <si>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</si>
  <si>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</si>
  <si>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</si>
  <si>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</si>
  <si>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</si>
  <si>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</si>
  <si>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</si>
  <si>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</si>
  <si>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</si>
  <si>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</si>
  <si>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</si>
  <si>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</si>
  <si>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</si>
  <si>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</si>
  <si>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</si>
  <si>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</si>
  <si>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</si>
  <si>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</si>
  <si>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</si>
  <si>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</si>
  <si>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</si>
  <si>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</si>
  <si>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</si>
  <si>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</si>
  <si>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</si>
  <si>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</si>
  <si>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</si>
  <si>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</si>
  <si>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</si>
  <si>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</si>
  <si>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</si>
  <si>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</si>
  <si>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</si>
  <si>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</si>
  <si>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</si>
  <si>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</si>
  <si>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</si>
  <si>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</si>
  <si>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</si>
  <si>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</si>
  <si>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</si>
  <si>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</si>
  <si>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</si>
  <si>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</si>
  <si>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</si>
  <si>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</si>
  <si>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</si>
  <si>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</si>
  <si>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</si>
  <si>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</si>
  <si>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</si>
  <si>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</si>
  <si>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</si>
  <si>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</si>
  <si>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</si>
  <si>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</si>
  <si>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</si>
  <si>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</si>
  <si>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</si>
  <si>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</si>
  <si>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</si>
  <si>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</si>
  <si>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</si>
  <si>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</si>
  <si>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</si>
  <si>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</si>
  <si>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</si>
  <si>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</si>
  <si>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</si>
  <si>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</si>
  <si>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</si>
  <si>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</si>
  <si>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</si>
  <si>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</si>
  <si>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</si>
  <si>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</si>
  <si>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</si>
  <si>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</si>
  <si>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</si>
  <si>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</si>
  <si>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</si>
  <si>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</si>
  <si>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</si>
  <si>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</si>
  <si>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</si>
  <si>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</si>
  <si>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</si>
  <si>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</si>
  <si>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</si>
  <si>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</si>
  <si>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</si>
  <si>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</si>
  <si>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</si>
  <si>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</si>
  <si>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</si>
  <si>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</si>
  <si>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</si>
  <si>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</si>
  <si>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</si>
  <si>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</si>
  <si>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</si>
  <si>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</si>
  <si>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</si>
  <si>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</si>
  <si>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</si>
  <si>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</si>
  <si>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</si>
  <si>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</si>
  <si>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</si>
  <si>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</si>
  <si>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</si>
  <si>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</si>
  <si>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</si>
  <si>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</si>
  <si>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</si>
  <si>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</si>
  <si>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</si>
  <si>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</si>
  <si>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</si>
  <si>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</si>
  <si>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</si>
  <si>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</si>
  <si>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</si>
  <si>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</si>
  <si>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</si>
  <si>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</si>
  <si>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</si>
  <si>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</si>
  <si>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</si>
  <si>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</si>
  <si>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</si>
  <si>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</si>
  <si>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</si>
  <si>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</si>
  <si>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</si>
  <si>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</si>
  <si>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</si>
  <si>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</si>
  <si>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</si>
  <si>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</si>
  <si>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</si>
  <si>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</si>
  <si>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</si>
  <si>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</si>
  <si>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</si>
  <si>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</si>
  <si>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</si>
  <si>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</si>
  <si>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</si>
  <si>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</si>
  <si>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</si>
  <si>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</si>
  <si>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</si>
  <si>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</si>
  <si>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</si>
  <si>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</si>
  <si>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</si>
  <si>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</si>
  <si>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</si>
  <si>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</si>
  <si>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</si>
  <si>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</si>
  <si>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</si>
  <si>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</si>
  <si>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</si>
  <si>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</si>
  <si>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</si>
  <si>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</si>
  <si>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</si>
  <si>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</si>
  <si>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</si>
  <si>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</si>
  <si>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</si>
  <si>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</si>
  <si>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</si>
  <si>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</si>
  <si>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</si>
  <si>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</si>
  <si>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</si>
  <si>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</si>
  <si>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</si>
  <si>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</si>
  <si>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</si>
  <si>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</si>
  <si>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</si>
  <si>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</si>
  <si>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</si>
  <si>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</si>
  <si>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</si>
  <si>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</si>
  <si>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</si>
  <si>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</si>
  <si>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</si>
  <si>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</si>
  <si>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</si>
  <si>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</si>
  <si>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</si>
  <si>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</si>
  <si>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</si>
  <si>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</si>
  <si>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</si>
  <si>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</si>
  <si>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</si>
  <si>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</si>
  <si>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</si>
  <si>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</si>
  <si>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</si>
  <si>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</si>
  <si>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</si>
  <si>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</si>
  <si>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</si>
  <si>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</si>
  <si>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</si>
  <si>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</si>
  <si>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</si>
  <si>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</si>
  <si>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</si>
  <si>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</si>
  <si>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</si>
  <si>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</si>
  <si>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</si>
  <si>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</si>
  <si>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</si>
  <si>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</si>
  <si>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</si>
  <si>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</si>
  <si>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</si>
  <si>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</si>
  <si>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</si>
  <si>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</si>
  <si>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</si>
  <si>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</si>
  <si>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</si>
  <si>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</si>
  <si>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</si>
  <si>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</si>
  <si>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</si>
  <si>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</si>
  <si>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</si>
  <si>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</si>
  <si>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</si>
  <si>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</si>
  <si>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</si>
  <si>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</si>
  <si>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</si>
  <si>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</si>
  <si>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</si>
  <si>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</si>
  <si>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</si>
  <si>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</si>
  <si>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</si>
  <si>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</si>
  <si>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</si>
  <si>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</si>
  <si>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</si>
  <si>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</si>
  <si>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</si>
  <si>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</si>
  <si>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</si>
  <si>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</si>
  <si>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</si>
  <si>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</si>
  <si>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</si>
  <si>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</si>
  <si>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</si>
  <si>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</si>
  <si>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</si>
  <si>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</si>
  <si>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</si>
  <si>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</si>
  <si>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</si>
  <si>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</si>
  <si>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</si>
  <si>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</si>
  <si>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</si>
  <si>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</si>
  <si>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</si>
  <si>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</si>
  <si>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</si>
  <si>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</si>
  <si>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</si>
  <si>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</si>
  <si>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</si>
  <si>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</si>
  <si>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</si>
  <si>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</si>
  <si>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</si>
  <si>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</si>
  <si>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</si>
  <si>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</si>
  <si>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</si>
  <si>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</si>
  <si>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</si>
  <si>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</si>
  <si>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</si>
  <si>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</si>
  <si>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</si>
  <si>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</si>
  <si>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</si>
  <si>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</si>
  <si>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</si>
  <si>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</si>
  <si>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</si>
  <si>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</si>
  <si>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</si>
  <si>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</si>
  <si>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</si>
  <si>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</si>
  <si>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</si>
  <si>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</si>
  <si>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</si>
  <si>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</si>
  <si>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</si>
  <si>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</si>
  <si>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</si>
  <si>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</si>
  <si>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</si>
  <si>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</si>
  <si>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</si>
  <si>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</si>
  <si>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</si>
  <si>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</si>
  <si>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</si>
  <si>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</si>
  <si>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</si>
  <si>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</si>
  <si>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</si>
  <si>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</si>
  <si>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</si>
  <si>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</si>
  <si>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</si>
  <si>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</si>
  <si>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</si>
  <si>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</si>
  <si>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</si>
  <si>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</si>
  <si>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</si>
  <si>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</si>
  <si>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</si>
  <si>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</si>
  <si>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</si>
  <si>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</si>
  <si>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</si>
  <si>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</si>
  <si>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</si>
  <si>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</si>
  <si>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</si>
  <si>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</si>
  <si>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</si>
  <si>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</si>
  <si>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</si>
  <si>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</si>
  <si>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</si>
  <si>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</si>
  <si>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</si>
  <si>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</si>
  <si>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</si>
  <si>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</si>
  <si>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</si>
  <si>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</si>
  <si>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</si>
  <si>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</si>
  <si>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</si>
  <si>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</si>
  <si>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</si>
  <si>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</si>
  <si>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</si>
  <si>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</si>
  <si>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</si>
  <si>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</si>
  <si>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</si>
  <si>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</si>
  <si>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</si>
  <si>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</si>
  <si>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</si>
  <si>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</si>
  <si>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</si>
  <si>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</si>
  <si>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</si>
  <si>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</si>
  <si>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</si>
  <si>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</si>
  <si>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</si>
  <si>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</si>
  <si>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</si>
  <si>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</si>
  <si>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</si>
  <si>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</si>
  <si>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</si>
  <si>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</si>
  <si>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</si>
  <si>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</si>
  <si>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</si>
  <si>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</si>
  <si>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</si>
  <si>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</si>
  <si>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</si>
  <si>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</si>
  <si>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</si>
  <si>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</si>
  <si>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</si>
  <si>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</si>
  <si>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</si>
  <si>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</si>
  <si>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</si>
  <si>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</si>
  <si>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</si>
  <si>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</si>
  <si>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</si>
  <si>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</si>
  <si>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</si>
  <si>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</si>
  <si>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</si>
  <si>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</si>
  <si>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</si>
  <si>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</si>
  <si>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</si>
  <si>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</si>
  <si>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</si>
  <si>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</si>
  <si>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</si>
  <si>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</si>
  <si>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</si>
  <si>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</si>
  <si>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</si>
  <si>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</si>
  <si>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</si>
  <si>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</si>
  <si>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</si>
  <si>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</si>
  <si>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</si>
  <si>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</si>
  <si>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</si>
  <si>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</si>
  <si>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</si>
  <si>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</si>
  <si>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</si>
  <si>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</si>
  <si>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</si>
  <si>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</si>
  <si>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</si>
  <si>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</si>
  <si>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</si>
  <si>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</si>
  <si>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</si>
  <si>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</si>
  <si>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</si>
  <si>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</si>
  <si>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</si>
  <si>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</si>
  <si>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</si>
  <si>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</si>
  <si>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</si>
  <si>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</si>
  <si>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</si>
  <si>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</si>
  <si>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</si>
  <si>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</si>
  <si>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</si>
  <si>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</si>
  <si>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</si>
  <si>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</si>
  <si>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</si>
  <si>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</si>
  <si>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</si>
  <si>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</si>
  <si>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</si>
  <si>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</si>
  <si>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</si>
  <si>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</si>
  <si>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</si>
  <si>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</si>
  <si>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</si>
  <si>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</si>
  <si>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</si>
  <si>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</si>
  <si>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</si>
  <si>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</si>
  <si>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</si>
  <si>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</si>
  <si>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</si>
  <si>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</si>
  <si>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</si>
  <si>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</si>
  <si>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</si>
  <si>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</si>
  <si>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</si>
  <si>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</si>
  <si>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</si>
  <si>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</si>
  <si>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</si>
  <si>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</si>
  <si>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</si>
  <si>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</si>
  <si>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</si>
  <si>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</si>
  <si>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</si>
  <si>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</si>
  <si>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</si>
  <si>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</si>
  <si>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</si>
  <si>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</si>
  <si>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</si>
  <si>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</si>
  <si>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</si>
  <si>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</si>
  <si>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</si>
  <si>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</si>
  <si>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</si>
  <si>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</si>
  <si>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</si>
  <si>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</si>
  <si>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</si>
  <si>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</si>
  <si>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</si>
  <si>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</si>
  <si>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</si>
  <si>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</si>
  <si>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</si>
  <si>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</si>
  <si>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</si>
  <si>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</si>
  <si>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</si>
  <si>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</si>
  <si>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</si>
  <si>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</si>
  <si>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</si>
  <si>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</si>
  <si>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</si>
  <si>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</si>
  <si>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</si>
  <si>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</si>
  <si>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</si>
  <si>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</si>
  <si>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</si>
  <si>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</si>
  <si>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</si>
  <si>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</si>
  <si>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</si>
  <si>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</si>
  <si>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</si>
  <si>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</si>
  <si>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</si>
  <si>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</si>
  <si>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</si>
  <si>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</si>
  <si>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</si>
  <si>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</si>
  <si>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</si>
  <si>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</si>
  <si>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</si>
  <si>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</si>
  <si>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</si>
  <si>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</si>
  <si>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</si>
  <si>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</si>
  <si>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</si>
  <si>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</si>
  <si>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</si>
  <si>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</si>
  <si>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</si>
  <si>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</si>
  <si>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</si>
  <si>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</si>
  <si>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</si>
  <si>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</si>
  <si>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</si>
  <si>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</si>
  <si>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</si>
  <si>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</si>
  <si>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</si>
  <si>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</si>
  <si>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</si>
  <si>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</si>
  <si>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</si>
  <si>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</si>
  <si>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</si>
  <si>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</si>
  <si>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</si>
  <si>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</si>
  <si>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</si>
  <si>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</si>
  <si>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</si>
  <si>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</si>
  <si>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</si>
  <si>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</si>
  <si>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</si>
  <si>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</si>
  <si>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</si>
  <si>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</si>
  <si>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</si>
  <si>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</si>
  <si>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</si>
  <si>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</si>
  <si>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</si>
  <si>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</si>
  <si>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</si>
  <si>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</si>
  <si>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</si>
  <si>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</si>
  <si>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</si>
  <si>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</si>
  <si>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</si>
  <si>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</si>
  <si>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</si>
  <si>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</si>
  <si>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</si>
  <si>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</si>
  <si>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</si>
  <si>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</si>
  <si>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</si>
  <si>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</si>
  <si>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</si>
  <si>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</si>
  <si>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</si>
  <si>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</si>
  <si>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</si>
  <si>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</si>
  <si>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</si>
  <si>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</si>
  <si>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</si>
  <si>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</si>
  <si>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</si>
  <si>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</si>
  <si>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</si>
  <si>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</si>
  <si>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</si>
  <si>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</si>
  <si>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</si>
  <si>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</si>
  <si>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</si>
  <si>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</si>
  <si>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</si>
  <si>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</si>
  <si>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</si>
  <si>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</si>
  <si>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</si>
  <si>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</si>
  <si>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</si>
  <si>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</si>
  <si>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</si>
  <si>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</si>
  <si>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</si>
  <si>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</si>
  <si>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</si>
  <si>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</si>
  <si>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</si>
  <si>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</si>
  <si>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</si>
  <si>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</si>
  <si>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</si>
  <si>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</si>
  <si>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</si>
  <si>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</si>
  <si>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</si>
  <si>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</si>
  <si>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</si>
  <si>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</si>
  <si>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</si>
  <si>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</si>
  <si>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</si>
  <si>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</si>
  <si>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</si>
  <si>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</si>
  <si>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</si>
  <si>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</si>
  <si>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</si>
  <si>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</si>
  <si>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</si>
  <si>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</si>
  <si>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</si>
  <si>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</si>
  <si>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</si>
  <si>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</si>
  <si>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</si>
  <si>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</si>
  <si>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</si>
  <si>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</si>
  <si>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</si>
  <si>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</si>
  <si>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</si>
  <si>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</si>
  <si>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</si>
  <si>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</si>
  <si>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</si>
  <si>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</si>
  <si>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</si>
  <si>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</si>
  <si>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</si>
  <si>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</si>
  <si>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</si>
  <si>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</si>
  <si>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</si>
  <si>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</si>
  <si>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</si>
  <si>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</si>
  <si>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</si>
  <si>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</si>
  <si>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</si>
  <si>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</si>
  <si>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</si>
  <si>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</si>
  <si>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</si>
  <si>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</si>
  <si>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</si>
  <si>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</si>
  <si>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</si>
  <si>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</si>
  <si>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</si>
  <si>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</si>
  <si>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</si>
  <si>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</si>
  <si>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</si>
  <si>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</si>
  <si>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</si>
  <si>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</si>
  <si>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</si>
  <si>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</si>
  <si>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</si>
  <si>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</si>
  <si>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</si>
  <si>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</si>
  <si>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</si>
  <si>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</si>
  <si>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</si>
  <si>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</si>
  <si>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</si>
  <si>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</si>
  <si>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</si>
  <si>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</si>
  <si>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</si>
  <si>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</si>
  <si>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</si>
  <si>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</si>
  <si>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</si>
  <si>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</si>
  <si>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</si>
  <si>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</si>
  <si>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</si>
  <si>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</si>
  <si>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</si>
  <si>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</si>
  <si>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</si>
  <si>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</si>
  <si>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</si>
  <si>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</si>
  <si>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</si>
  <si>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</si>
  <si>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</si>
  <si>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</si>
  <si>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</si>
  <si>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</si>
  <si>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</si>
  <si>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</si>
  <si>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</si>
  <si>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</si>
  <si>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</si>
  <si>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</si>
  <si>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</si>
  <si>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</si>
  <si>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</si>
  <si>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</si>
  <si>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</si>
  <si>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</si>
  <si>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</si>
  <si>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</si>
  <si>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</si>
  <si>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</si>
  <si>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</si>
  <si>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</si>
  <si>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</si>
  <si>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</si>
  <si>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</si>
  <si>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</si>
  <si>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</si>
  <si>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</si>
  <si>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</si>
  <si>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</si>
  <si>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</si>
  <si>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</si>
  <si>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</si>
  <si>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</si>
  <si>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</si>
  <si>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</si>
  <si>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</si>
  <si>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</si>
  <si>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</si>
  <si>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</si>
  <si>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</si>
  <si>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</si>
  <si>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</si>
  <si>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</si>
  <si>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</si>
  <si>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</si>
  <si>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</si>
  <si>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</si>
  <si>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</si>
  <si>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</si>
  <si>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</si>
  <si>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</si>
  <si>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</si>
  <si>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</si>
  <si>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</si>
  <si>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</si>
  <si>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</si>
  <si>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</si>
  <si>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</si>
  <si>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</si>
  <si>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</si>
  <si>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</si>
  <si>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</si>
  <si>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</si>
  <si>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</si>
  <si>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</si>
  <si>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</si>
  <si>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</si>
  <si>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</si>
  <si>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</si>
  <si>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</si>
  <si>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</si>
  <si>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</si>
  <si>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</si>
  <si>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</si>
  <si>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</si>
  <si>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</si>
  <si>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</si>
  <si>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</si>
  <si>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</si>
  <si>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</si>
  <si>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</si>
  <si>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</si>
  <si>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</si>
  <si>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</si>
  <si>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</si>
  <si>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</si>
  <si>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</si>
  <si>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</si>
  <si>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</si>
  <si>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</si>
  <si>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</si>
  <si>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</si>
  <si>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</si>
  <si>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</si>
  <si>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</si>
  <si>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</si>
  <si>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</si>
  <si>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</si>
  <si>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</si>
  <si>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</si>
  <si>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</si>
  <si>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</si>
  <si>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</si>
  <si>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</si>
  <si>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</si>
  <si>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</si>
  <si>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</si>
  <si>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</si>
  <si>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</si>
  <si>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</si>
  <si>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</si>
  <si>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</si>
  <si>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</si>
  <si>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</si>
  <si>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</si>
  <si>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</si>
  <si>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</si>
  <si>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</si>
  <si>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</si>
  <si>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</si>
  <si>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</si>
  <si>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</si>
  <si>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</si>
  <si>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</si>
  <si>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</si>
  <si>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</si>
  <si>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</si>
  <si>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</si>
  <si>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</si>
  <si>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</si>
  <si>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</si>
  <si>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</si>
  <si>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</si>
  <si>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</si>
  <si>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</si>
  <si>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</si>
  <si>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</si>
  <si>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</si>
  <si>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</si>
  <si>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</si>
  <si>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</si>
  <si>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</si>
  <si>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</si>
  <si>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</si>
  <si>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</si>
  <si>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</si>
  <si>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</si>
  <si>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</si>
  <si>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</si>
  <si>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</si>
  <si>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</si>
  <si>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</si>
  <si>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</si>
  <si>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</si>
  <si>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</si>
  <si>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</si>
  <si>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</si>
  <si>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</si>
  <si>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</si>
  <si>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</si>
  <si>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</si>
  <si>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</si>
  <si>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</si>
  <si>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</si>
  <si>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</si>
  <si>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</si>
  <si>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</si>
  <si>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</si>
  <si>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</si>
  <si>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</si>
  <si>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</si>
  <si>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</si>
  <si>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</si>
  <si>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</si>
  <si>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</si>
  <si>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</si>
  <si>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</si>
  <si>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</si>
  <si>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</si>
  <si>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</si>
  <si>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</si>
  <si>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</si>
  <si>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</si>
  <si>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</si>
  <si>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</si>
  <si>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</si>
  <si>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</si>
  <si>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</si>
  <si>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</si>
  <si>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</si>
  <si>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</si>
  <si>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</si>
  <si>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</si>
  <si>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</si>
  <si>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</si>
  <si>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</si>
  <si>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</si>
  <si>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</si>
  <si>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</si>
  <si>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</si>
  <si>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</si>
  <si>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</si>
  <si>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</si>
  <si>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</si>
  <si>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</si>
  <si>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</si>
  <si>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</si>
  <si>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</si>
  <si>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</si>
  <si>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</si>
  <si>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</si>
  <si>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</si>
  <si>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</si>
  <si>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</si>
  <si>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</si>
  <si>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</si>
  <si>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</si>
  <si>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</si>
  <si>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</si>
  <si>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</si>
  <si>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</si>
  <si>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</si>
  <si>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</si>
  <si>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</si>
  <si>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</si>
  <si>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</si>
  <si>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</si>
  <si>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</si>
  <si>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</si>
  <si>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</si>
  <si>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</si>
  <si>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</si>
  <si>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</si>
  <si>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</si>
  <si>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</si>
  <si>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</si>
  <si>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</si>
  <si>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</si>
  <si>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</si>
  <si>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</si>
  <si>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</si>
  <si>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</si>
  <si>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</si>
  <si>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</si>
  <si>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</si>
  <si>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</si>
  <si>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</si>
  <si>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</si>
  <si>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</si>
  <si>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</si>
  <si>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</si>
  <si>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</si>
  <si>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</si>
  <si>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</si>
  <si>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</si>
  <si>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</si>
  <si>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</si>
  <si>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</si>
  <si>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</si>
  <si>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</si>
  <si>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</si>
  <si>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</si>
  <si>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</si>
  <si>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</si>
  <si>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</si>
  <si>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</si>
  <si>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</si>
  <si>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</si>
  <si>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</si>
  <si>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</si>
  <si>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</si>
  <si>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</si>
  <si>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</si>
  <si>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</si>
  <si>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</si>
  <si>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</si>
  <si>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</si>
  <si>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</si>
  <si>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</si>
  <si>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</si>
  <si>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</si>
  <si>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</si>
  <si>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</si>
  <si>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</si>
  <si>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</si>
  <si>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</si>
  <si>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</si>
  <si>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</si>
  <si>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</si>
  <si>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</si>
  <si>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</si>
  <si>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</si>
  <si>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</si>
  <si>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</si>
  <si>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</si>
  <si>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</si>
  <si>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</si>
  <si>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</si>
  <si>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</si>
  <si>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</si>
  <si>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</si>
  <si>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</si>
  <si>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</si>
  <si>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</si>
  <si>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</si>
  <si>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</si>
  <si>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</si>
  <si>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</si>
  <si>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</si>
  <si>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</si>
  <si>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</si>
  <si>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</si>
  <si>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</si>
  <si>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</si>
  <si>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</si>
  <si>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</si>
  <si>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</si>
  <si>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</si>
  <si>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</si>
  <si>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</si>
  <si>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</si>
  <si>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</si>
  <si>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</si>
  <si>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</si>
  <si>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</si>
  <si>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</si>
  <si>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</si>
  <si>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</si>
  <si>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</si>
  <si>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</si>
  <si>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</si>
  <si>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</si>
  <si>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</si>
  <si>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</si>
  <si>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</si>
  <si>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</si>
  <si>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</si>
  <si>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</si>
  <si>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</si>
  <si>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</si>
  <si>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</si>
  <si>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</si>
  <si>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</si>
  <si>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</si>
  <si>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</si>
  <si>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</si>
  <si>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</si>
  <si>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</si>
  <si>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</si>
  <si>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</si>
  <si>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</si>
  <si>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</si>
  <si>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</si>
  <si>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</si>
  <si>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</si>
  <si>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</si>
  <si>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</si>
  <si>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</si>
  <si>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</si>
  <si>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</si>
  <si>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</si>
  <si>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</si>
  <si>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</si>
  <si>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</si>
  <si>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</si>
  <si>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</si>
  <si>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</si>
  <si>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</si>
  <si>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</si>
  <si>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</si>
  <si>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</si>
  <si>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</si>
  <si>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</si>
  <si>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</si>
  <si>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</si>
  <si>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</si>
  <si>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</si>
  <si>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</si>
  <si>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</si>
  <si>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</si>
  <si>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</si>
  <si>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</si>
  <si>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</si>
  <si>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</si>
  <si>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</si>
  <si>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</si>
  <si>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</si>
  <si>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</si>
  <si>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</si>
  <si>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</si>
  <si>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</si>
  <si>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</si>
  <si>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</si>
  <si>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</si>
  <si>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</si>
  <si>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</si>
  <si>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</si>
  <si>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</si>
  <si>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</si>
  <si>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</si>
  <si>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</si>
  <si>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</si>
  <si>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</si>
  <si>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</si>
  <si>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</si>
  <si>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</si>
  <si>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</si>
  <si>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</si>
  <si>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</si>
  <si>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</si>
  <si>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</si>
  <si>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</si>
  <si>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</si>
  <si>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</si>
  <si>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</si>
  <si>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</si>
  <si>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</si>
  <si>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</si>
  <si>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</si>
  <si>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</si>
  <si>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</si>
  <si>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</si>
  <si>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</si>
  <si>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</si>
  <si>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</si>
  <si>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</si>
  <si>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</si>
  <si>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</si>
  <si>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</si>
  <si>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</si>
  <si>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</si>
  <si>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</si>
  <si>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</si>
  <si>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</si>
  <si>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</si>
  <si>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</si>
  <si>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</si>
  <si>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</si>
  <si>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</si>
  <si>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</si>
  <si>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</si>
  <si>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</si>
  <si>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</si>
  <si>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</si>
  <si>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</si>
  <si>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</si>
  <si>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</si>
  <si>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</si>
  <si>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</si>
  <si>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</si>
  <si>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</si>
  <si>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</si>
  <si>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</si>
  <si>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</si>
  <si>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</si>
  <si>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</si>
  <si>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</si>
  <si>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</si>
  <si>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</si>
  <si>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</si>
  <si>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</si>
  <si>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</si>
  <si>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</si>
  <si>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</si>
  <si>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</si>
  <si>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</si>
  <si>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</si>
  <si>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</si>
  <si>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</si>
  <si>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</si>
  <si>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</si>
  <si>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</si>
  <si>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</si>
  <si>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</si>
  <si>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</si>
  <si>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</si>
  <si>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</si>
  <si>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</si>
  <si>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</si>
  <si>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</si>
  <si>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</si>
  <si>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</si>
  <si>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</si>
  <si>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</si>
  <si>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</si>
  <si>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</si>
  <si>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</si>
  <si>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</si>
  <si>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</si>
  <si>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</si>
  <si>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</si>
  <si>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</si>
  <si>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</si>
  <si>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</si>
  <si>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</si>
  <si>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</si>
  <si>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</si>
  <si>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</si>
  <si>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</si>
  <si>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</si>
  <si>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</si>
  <si>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</si>
  <si>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</si>
  <si>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</si>
  <si>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</si>
  <si>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</si>
  <si>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</si>
  <si>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</si>
  <si>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</si>
  <si>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</si>
  <si>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</si>
  <si>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</si>
  <si>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</si>
  <si>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</si>
  <si>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</si>
  <si>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</si>
  <si>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</si>
  <si>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</si>
  <si>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</si>
  <si>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</si>
  <si>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</si>
  <si>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</si>
  <si>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</si>
  <si>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</si>
  <si>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</si>
  <si>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</si>
  <si>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</si>
  <si>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</si>
  <si>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</si>
  <si>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</si>
  <si>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</si>
  <si>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</si>
  <si>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</si>
  <si>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</si>
  <si>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</si>
  <si>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</si>
  <si>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</si>
  <si>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</si>
  <si>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</si>
  <si>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</si>
  <si>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</si>
  <si>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</si>
  <si>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</si>
  <si>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</si>
  <si>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</si>
  <si>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</si>
  <si>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</si>
  <si>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</si>
  <si>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</si>
  <si>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</si>
  <si>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</si>
  <si>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</si>
  <si>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</si>
  <si>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</si>
  <si>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</si>
  <si>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</si>
  <si>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</si>
  <si>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</si>
  <si>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</si>
  <si>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</si>
  <si>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</si>
  <si>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</si>
  <si>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</si>
  <si>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</si>
  <si>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</si>
  <si>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</si>
  <si>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</si>
  <si>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</si>
  <si>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</si>
  <si>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</si>
  <si>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</si>
  <si>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</si>
  <si>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</si>
  <si>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</si>
  <si>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</si>
  <si>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</si>
  <si>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</si>
  <si>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</si>
  <si>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</si>
  <si>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</si>
  <si>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</si>
  <si>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</si>
  <si>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</si>
  <si>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</si>
  <si>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</si>
  <si>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</si>
  <si>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</si>
  <si>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</si>
  <si>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</si>
  <si>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</si>
  <si>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</si>
  <si>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</si>
  <si>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</si>
  <si>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</si>
  <si>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</si>
  <si>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</si>
  <si>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</si>
  <si>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</si>
  <si>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</si>
  <si>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</si>
  <si>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</si>
  <si>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</si>
  <si>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</si>
  <si>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</si>
  <si>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</si>
  <si>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</si>
  <si>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</si>
  <si>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</si>
  <si>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</si>
  <si>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</si>
  <si>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</si>
  <si>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</si>
  <si>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</si>
  <si>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</si>
  <si>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</si>
  <si>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</si>
  <si>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</si>
  <si>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</si>
  <si>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</si>
  <si>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</si>
  <si>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</si>
  <si>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</si>
  <si>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</si>
  <si>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</si>
  <si>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</si>
  <si>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</si>
  <si>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</si>
  <si>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</si>
  <si>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</si>
  <si>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</si>
  <si>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</si>
  <si>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</si>
  <si>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</si>
  <si>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</si>
  <si>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</si>
  <si>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</si>
  <si>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</si>
  <si>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</si>
  <si>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</si>
  <si>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</si>
  <si>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</si>
  <si>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</si>
  <si>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</si>
  <si>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</si>
  <si>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</si>
  <si>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</si>
  <si>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</si>
  <si>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</si>
  <si>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</si>
  <si>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</si>
  <si>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</si>
  <si>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</si>
  <si>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</si>
  <si>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</si>
  <si>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</si>
  <si>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</si>
  <si>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</si>
  <si>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</si>
  <si>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</si>
  <si>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</si>
  <si>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</si>
  <si>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</si>
  <si>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</si>
  <si>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</si>
  <si>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</si>
  <si>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</si>
  <si>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</si>
  <si>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</si>
  <si>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</si>
  <si>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</si>
  <si>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</si>
  <si>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</si>
  <si>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</si>
  <si>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</si>
  <si>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</si>
  <si>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</si>
  <si>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</si>
  <si>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</si>
  <si>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</si>
  <si>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</si>
  <si>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</si>
  <si>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</si>
  <si>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</si>
  <si>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</si>
  <si>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</si>
  <si>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</si>
  <si>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</si>
  <si>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</si>
  <si>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</si>
  <si>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</si>
  <si>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</si>
  <si>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</si>
  <si>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</si>
  <si>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</si>
  <si>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</si>
  <si>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</si>
  <si>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</si>
  <si>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</si>
  <si>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</si>
  <si>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</si>
  <si>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</si>
  <si>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</si>
  <si>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</si>
  <si>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</si>
  <si>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</si>
  <si>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</si>
  <si>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</si>
  <si>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</si>
  <si>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</si>
  <si>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</si>
  <si>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</si>
  <si>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</si>
  <si>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</si>
  <si>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</si>
  <si>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</si>
  <si>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</si>
  <si>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</si>
  <si>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</si>
  <si>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</si>
  <si>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</si>
  <si>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</si>
  <si>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</si>
  <si>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</si>
  <si>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</si>
  <si>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</si>
  <si>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</si>
  <si>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</si>
  <si>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</si>
  <si>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</si>
  <si>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</si>
  <si>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</si>
  <si>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</si>
  <si>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</si>
  <si>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</si>
  <si>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</si>
  <si>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</si>
  <si>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</si>
  <si>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</si>
  <si>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</si>
  <si>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</si>
  <si>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</si>
  <si>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</si>
  <si>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</si>
  <si>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</si>
  <si>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</si>
  <si>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</si>
  <si>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</si>
  <si>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</si>
  <si>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</si>
  <si>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</si>
  <si>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</si>
  <si>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</si>
  <si>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</si>
  <si>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</si>
  <si>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</si>
  <si>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</si>
  <si>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</si>
  <si>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</si>
  <si>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</si>
  <si>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</si>
  <si>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</si>
  <si>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</si>
  <si>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</si>
  <si>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</si>
  <si>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</si>
  <si>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</si>
  <si>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</si>
  <si>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</si>
  <si>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</si>
  <si>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</si>
  <si>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</si>
  <si>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</si>
  <si>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</si>
  <si>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</si>
  <si>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</si>
  <si>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</si>
  <si>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</si>
  <si>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</si>
  <si>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</si>
  <si>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</si>
  <si>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</si>
  <si>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</si>
  <si>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</si>
  <si>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</si>
  <si>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</si>
  <si>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</si>
  <si>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</si>
  <si>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</si>
  <si>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</si>
  <si>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</si>
  <si>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</si>
  <si>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</si>
  <si>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</si>
  <si>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</si>
  <si>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</si>
  <si>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</si>
  <si>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</si>
  <si>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</si>
  <si>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</si>
  <si>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</si>
  <si>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</si>
  <si>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</si>
  <si>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</si>
  <si>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</si>
  <si>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</si>
  <si>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</si>
  <si>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</si>
  <si>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</si>
  <si>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</si>
  <si>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</si>
  <si>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</si>
  <si>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</si>
  <si>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</si>
  <si>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</si>
  <si>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</si>
  <si>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</si>
  <si>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</si>
  <si>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</si>
  <si>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</si>
  <si>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</si>
  <si>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</si>
  <si>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</si>
  <si>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</si>
  <si>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</si>
  <si>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</si>
  <si>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</si>
  <si>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</si>
  <si>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</si>
  <si>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</si>
  <si>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</si>
  <si>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</si>
  <si>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</si>
  <si>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</si>
  <si>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</si>
  <si>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</si>
  <si>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</si>
  <si>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</si>
  <si>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</si>
  <si>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</si>
  <si>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</si>
  <si>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</si>
  <si>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</si>
  <si>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</si>
  <si>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</si>
  <si>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</si>
  <si>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</si>
  <si>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</si>
  <si>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</si>
  <si>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</si>
  <si>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</si>
  <si>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</si>
  <si>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</si>
  <si>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</si>
  <si>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</si>
  <si>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</si>
  <si>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</si>
  <si>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</si>
  <si>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</si>
  <si>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</si>
  <si>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</si>
  <si>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</si>
  <si>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</si>
  <si>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</si>
  <si>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</si>
  <si>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</si>
  <si>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</si>
  <si>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</si>
  <si>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</si>
  <si>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</si>
  <si>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</si>
  <si>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</si>
  <si>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</si>
  <si>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</si>
  <si>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</si>
  <si>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</si>
  <si>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</si>
  <si>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</si>
  <si>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</si>
  <si>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</si>
  <si>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</si>
  <si>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</si>
  <si>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</si>
  <si>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</si>
  <si>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</si>
  <si>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</si>
  <si>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</si>
  <si>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</si>
  <si>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</si>
  <si>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</si>
  <si>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</si>
  <si>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</si>
  <si>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</si>
  <si>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</si>
  <si>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</si>
  <si>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</si>
  <si>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</si>
  <si>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</si>
  <si>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</si>
  <si>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</si>
  <si>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</si>
  <si>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</si>
  <si>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</si>
  <si>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</si>
  <si>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</si>
  <si>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</si>
  <si>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</si>
  <si>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</si>
  <si>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</si>
  <si>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</si>
  <si>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</si>
  <si>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</si>
  <si>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</si>
  <si>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</si>
  <si>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</si>
  <si>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</si>
  <si>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</si>
  <si>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</si>
  <si>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</si>
  <si>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</si>
  <si>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</si>
  <si>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</si>
  <si>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</si>
  <si>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</si>
  <si>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</si>
  <si>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</si>
  <si>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</si>
  <si>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</si>
  <si>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</si>
  <si>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</si>
  <si>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</si>
  <si>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</si>
  <si>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</si>
  <si>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</si>
  <si>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</si>
  <si>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</si>
  <si>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</si>
  <si>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</si>
  <si>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</si>
  <si>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</si>
  <si>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</si>
  <si>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</si>
  <si>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</si>
  <si>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</si>
  <si>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</si>
  <si>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</si>
  <si>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</si>
  <si>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</si>
  <si>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</si>
  <si>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</si>
  <si>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</si>
  <si>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</si>
  <si>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</si>
  <si>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</si>
  <si>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</si>
  <si>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</si>
  <si>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</si>
  <si>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</si>
  <si>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</si>
  <si>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</si>
  <si>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</si>
  <si>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</si>
  <si>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</si>
  <si>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</si>
  <si>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</si>
  <si>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</si>
  <si>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</si>
  <si>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</si>
  <si>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</si>
  <si>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</si>
  <si>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</si>
  <si>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</si>
  <si>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</si>
  <si>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</si>
  <si>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</si>
  <si>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</si>
  <si>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</si>
  <si>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</si>
  <si>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</si>
  <si>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</si>
  <si>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</si>
  <si>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</si>
  <si>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</si>
  <si>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</si>
  <si>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</si>
  <si>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</si>
  <si>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</si>
  <si>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</si>
  <si>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</si>
  <si>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</si>
  <si>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</si>
  <si>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</si>
  <si>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</si>
  <si>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</si>
  <si>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</si>
  <si>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</si>
  <si>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</si>
  <si>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</si>
  <si>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</si>
  <si>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</si>
  <si>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</si>
  <si>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</si>
  <si>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</si>
  <si>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</si>
  <si>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</si>
  <si>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</si>
  <si>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</si>
  <si>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</si>
  <si>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</si>
  <si>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</si>
  <si>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</si>
  <si>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</si>
  <si>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</si>
  <si>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</si>
  <si>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</si>
  <si>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</si>
  <si>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</si>
  <si>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</si>
  <si>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</si>
  <si>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</si>
  <si>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</si>
  <si>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</si>
  <si>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</si>
  <si>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</si>
  <si>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</si>
  <si>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</si>
  <si>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</si>
  <si>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</si>
  <si>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</si>
  <si>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</si>
  <si>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</si>
  <si>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</si>
  <si>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</si>
  <si>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</si>
  <si>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</si>
  <si>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</si>
  <si>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</si>
  <si>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</si>
  <si>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</si>
  <si>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</si>
  <si>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</si>
  <si>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</si>
  <si>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</si>
  <si>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</si>
  <si>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</si>
  <si>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</si>
  <si>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</si>
  <si>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</si>
  <si>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</si>
  <si>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</si>
  <si>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</si>
  <si>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</si>
  <si>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</si>
  <si>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</si>
  <si>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</si>
  <si>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</si>
  <si>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</si>
  <si>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</si>
  <si>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</si>
  <si>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</si>
  <si>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</si>
  <si>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</si>
  <si>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</si>
  <si>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</si>
  <si>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</si>
  <si>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</si>
  <si>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</si>
  <si>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</si>
  <si>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</si>
  <si>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</si>
  <si>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</si>
  <si>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</si>
  <si>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</si>
  <si>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</si>
  <si>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</si>
  <si>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</si>
  <si>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</si>
  <si>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</si>
  <si>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</si>
  <si>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</si>
  <si>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</si>
  <si>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</si>
  <si>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</si>
  <si>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</si>
  <si>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</si>
  <si>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</si>
  <si>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</si>
  <si>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</si>
  <si>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</si>
  <si>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</si>
  <si>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</si>
  <si>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</si>
  <si>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</si>
  <si>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</si>
  <si>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</si>
  <si>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</si>
  <si>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</si>
  <si>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</si>
  <si>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</si>
  <si>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</si>
  <si>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</si>
  <si>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</si>
  <si>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</si>
  <si>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</si>
  <si>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</si>
  <si>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</si>
  <si>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</si>
  <si>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</si>
  <si>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</si>
  <si>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</si>
  <si>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</si>
  <si>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</si>
  <si>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</si>
  <si>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</si>
  <si>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</si>
  <si>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</si>
  <si>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</si>
  <si>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</si>
  <si>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</si>
  <si>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</si>
  <si>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</si>
  <si>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</si>
  <si>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</si>
  <si>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</si>
  <si>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</si>
  <si>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</si>
  <si>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</si>
  <si>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</si>
  <si>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</si>
  <si>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</si>
  <si>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</si>
  <si>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</si>
  <si>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</si>
  <si>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</si>
  <si>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</si>
  <si>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</si>
  <si>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</si>
  <si>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</si>
  <si>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</si>
  <si>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</si>
  <si>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</si>
  <si>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</si>
  <si>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</si>
  <si>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</si>
  <si>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</si>
  <si>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</si>
  <si>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</si>
  <si>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</si>
  <si>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</si>
  <si>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</si>
  <si>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</si>
  <si>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</si>
  <si>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</si>
  <si>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</si>
  <si>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</si>
  <si>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</si>
  <si>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</si>
  <si>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</si>
  <si>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</si>
  <si>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</si>
  <si>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</si>
  <si>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</si>
  <si>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</si>
  <si>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</si>
  <si>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</si>
  <si>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</si>
  <si>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</si>
  <si>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</si>
  <si>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</si>
  <si>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</si>
  <si>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</si>
  <si>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</si>
  <si>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</si>
  <si>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</si>
  <si>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</si>
  <si>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</si>
  <si>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</si>
  <si>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</si>
  <si>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</si>
  <si>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</si>
  <si>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</si>
  <si>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</si>
  <si>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</si>
  <si>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</si>
  <si>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</si>
  <si>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</si>
  <si>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</si>
  <si>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</si>
  <si>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</si>
  <si>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</si>
  <si>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</si>
  <si>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</si>
  <si>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</si>
  <si>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</si>
  <si>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</si>
  <si>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</si>
  <si>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</si>
  <si>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</si>
  <si>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</si>
  <si>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</si>
  <si>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</si>
  <si>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</si>
  <si>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</si>
  <si>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</si>
  <si>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</si>
  <si>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</si>
  <si>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</si>
  <si>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</si>
  <si>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</si>
  <si>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</si>
  <si>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</si>
  <si>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</si>
  <si>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</si>
  <si>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</si>
  <si>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</si>
  <si>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</si>
  <si>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</si>
  <si>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</si>
  <si>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</si>
  <si>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</si>
  <si>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</si>
  <si>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</si>
  <si>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</si>
  <si>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</si>
  <si>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</si>
  <si>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</si>
  <si>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</si>
  <si>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</si>
  <si>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</si>
  <si>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</si>
  <si>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</si>
  <si>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</si>
  <si>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</si>
  <si>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</si>
  <si>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</si>
  <si>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</si>
  <si>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</si>
  <si>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</si>
  <si>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</si>
  <si>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</si>
  <si>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</si>
  <si>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</si>
  <si>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</si>
  <si>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</si>
  <si>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</si>
  <si>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</si>
  <si>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</si>
  <si>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</si>
  <si>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</si>
  <si>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</si>
  <si>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</si>
  <si>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</si>
  <si>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</si>
  <si>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</si>
  <si>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</si>
  <si>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</si>
  <si>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</si>
  <si>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</si>
  <si>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</si>
  <si>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</si>
  <si>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</si>
  <si>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</si>
  <si>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</si>
  <si>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</si>
  <si>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</si>
  <si>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</si>
  <si>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</si>
  <si>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</si>
  <si>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</si>
  <si>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</si>
  <si>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</si>
  <si>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</si>
  <si>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</si>
  <si>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</si>
  <si>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</si>
  <si>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</si>
  <si>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</si>
  <si>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</si>
  <si>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</si>
  <si>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</si>
  <si>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</si>
  <si>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</si>
  <si>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</si>
  <si>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</si>
  <si>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</si>
  <si>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</si>
  <si>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</si>
  <si>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</si>
  <si>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</si>
  <si>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</si>
  <si>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</si>
  <si>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</si>
  <si>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</si>
  <si>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</si>
  <si>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</si>
  <si>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</si>
  <si>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</si>
  <si>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</si>
  <si>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</si>
  <si>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</si>
  <si>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</si>
  <si>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</si>
  <si>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</si>
  <si>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</si>
  <si>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</si>
  <si>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</si>
  <si>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</si>
  <si>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</si>
  <si>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</si>
  <si>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</si>
  <si>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</si>
  <si>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</si>
  <si>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</si>
  <si>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</si>
  <si>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</si>
  <si>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</si>
  <si>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</si>
  <si>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</si>
  <si>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</si>
  <si>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</si>
  <si>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</si>
  <si>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</si>
  <si>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</si>
  <si>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</si>
  <si>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</si>
  <si>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</si>
  <si>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</si>
  <si>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</si>
  <si>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</si>
  <si>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</si>
  <si>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</si>
  <si>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</si>
  <si>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</si>
  <si>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</si>
  <si>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</si>
  <si>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</si>
  <si>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</si>
  <si>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</si>
  <si>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</si>
  <si>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</si>
  <si>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</si>
  <si>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</si>
  <si>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</si>
  <si>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</si>
  <si>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</si>
  <si>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</si>
  <si>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</si>
  <si>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</si>
  <si>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</si>
  <si>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</si>
  <si>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</si>
  <si>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</si>
  <si>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</si>
  <si>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</si>
  <si>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</si>
  <si>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</si>
  <si>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</si>
  <si>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</si>
  <si>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</si>
  <si>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</si>
  <si>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</si>
  <si>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</si>
  <si>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</si>
  <si>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</si>
  <si>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</si>
  <si>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</si>
  <si>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</si>
  <si>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</si>
  <si>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</si>
  <si>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</si>
  <si>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</si>
  <si>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</si>
  <si>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</si>
  <si>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</si>
  <si>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</si>
  <si>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</si>
  <si>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</si>
  <si>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</si>
  <si>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</si>
  <si>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</si>
  <si>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</si>
  <si>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</si>
  <si>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</si>
  <si>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</si>
  <si>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</si>
  <si>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</si>
  <si>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</si>
  <si>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</si>
  <si>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</si>
  <si>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</si>
  <si>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</si>
  <si>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</si>
  <si>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</si>
  <si>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</si>
  <si>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</si>
  <si>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</si>
  <si>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</si>
  <si>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</si>
  <si>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</si>
  <si>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</si>
  <si>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</si>
  <si>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</si>
  <si>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</si>
  <si>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</si>
  <si>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</si>
  <si>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</si>
  <si>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</si>
  <si>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</si>
  <si>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</si>
  <si>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</si>
  <si>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</si>
  <si>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</si>
  <si>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</si>
  <si>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</si>
  <si>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</si>
  <si>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</si>
  <si>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</si>
  <si>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</si>
  <si>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</si>
  <si>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</si>
  <si>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</si>
  <si>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</si>
  <si>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</si>
  <si>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</si>
  <si>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</si>
  <si>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</si>
  <si>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</si>
  <si>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</si>
  <si>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</si>
  <si>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</si>
  <si>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</si>
  <si>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</si>
  <si>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</si>
  <si>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</si>
  <si>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</si>
  <si>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</si>
  <si>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</si>
  <si>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</si>
  <si>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</si>
  <si>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</si>
  <si>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</si>
  <si>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</si>
  <si>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</si>
  <si>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</si>
  <si>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</si>
  <si>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</si>
  <si>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</si>
  <si>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</si>
  <si>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</si>
  <si>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</si>
  <si>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</si>
  <si>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</si>
  <si>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</si>
  <si>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</si>
  <si>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</si>
  <si>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</si>
  <si>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</si>
  <si>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</si>
  <si>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</si>
  <si>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</si>
  <si>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</si>
  <si>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</si>
  <si>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</si>
  <si>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</si>
  <si>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</si>
  <si>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</si>
  <si>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</si>
  <si>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</si>
  <si>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</si>
  <si>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</si>
  <si>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</si>
  <si>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</si>
  <si>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</si>
  <si>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</si>
  <si>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</si>
  <si>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</si>
  <si>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</si>
  <si>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</si>
  <si>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</si>
  <si>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</si>
  <si>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</si>
  <si>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</si>
  <si>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</si>
  <si>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</si>
  <si>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</si>
  <si>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</si>
  <si>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</si>
  <si>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</si>
  <si>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</si>
  <si>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</si>
  <si>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</si>
  <si>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</si>
  <si>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</si>
  <si>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</si>
  <si>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</si>
  <si>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</si>
  <si>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</si>
  <si>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</si>
  <si>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</si>
  <si>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</si>
  <si>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</si>
  <si>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</si>
  <si>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</si>
  <si>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</si>
  <si>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</si>
  <si>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</si>
  <si>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</si>
  <si>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</si>
  <si>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</si>
  <si>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</si>
  <si>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</si>
  <si>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</si>
  <si>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</si>
  <si>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</si>
  <si>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</si>
  <si>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</si>
  <si>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</si>
  <si>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</si>
  <si>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</si>
  <si>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</si>
  <si>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</si>
  <si>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</si>
  <si>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</si>
  <si>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</si>
  <si>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</si>
  <si>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</si>
  <si>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</si>
  <si>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</si>
  <si>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</si>
  <si>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</si>
  <si>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</si>
  <si>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</si>
  <si>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</si>
  <si>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</si>
  <si>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</si>
  <si>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</si>
  <si>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</si>
  <si>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</si>
  <si>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</si>
  <si>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</si>
  <si>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</si>
  <si>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</si>
  <si>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</si>
  <si>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</si>
  <si>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</si>
  <si>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</si>
  <si>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</si>
  <si>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</si>
  <si>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</si>
  <si>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</si>
  <si>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</si>
  <si>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</si>
  <si>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</si>
  <si>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</si>
  <si>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</si>
  <si>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</si>
  <si>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</si>
  <si>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</si>
  <si>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</si>
  <si>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</si>
  <si>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</si>
  <si>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</si>
  <si>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</si>
  <si>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</si>
  <si>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</si>
  <si>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</si>
  <si>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</si>
  <si>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</si>
  <si>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</si>
  <si>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</si>
  <si>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</si>
  <si>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</si>
  <si>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</si>
  <si>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</si>
  <si>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</si>
  <si>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</si>
  <si>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</si>
  <si>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</si>
  <si>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</si>
  <si>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</si>
  <si>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</si>
  <si>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</si>
  <si>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</si>
  <si>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</si>
  <si>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</si>
  <si>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</si>
  <si>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</si>
  <si>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</si>
  <si>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</si>
  <si>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</si>
  <si>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</si>
  <si>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</si>
  <si>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</si>
  <si>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</si>
  <si>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</si>
  <si>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</si>
  <si>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</si>
  <si>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</si>
  <si>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</si>
  <si>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</si>
  <si>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</si>
  <si>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</si>
  <si>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</si>
  <si>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</si>
  <si>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</si>
  <si>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</si>
  <si>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</si>
  <si>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</si>
  <si>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</si>
  <si>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</si>
  <si>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</si>
  <si>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</si>
  <si>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</si>
  <si>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</si>
  <si>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</si>
  <si>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</si>
  <si>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</si>
  <si>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</si>
  <si>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</si>
  <si>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</si>
  <si>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</si>
  <si>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</si>
  <si>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</si>
  <si>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</si>
  <si>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</si>
  <si>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</si>
  <si>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</si>
  <si>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</si>
  <si>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</si>
  <si>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</si>
  <si>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</si>
  <si>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</si>
  <si>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</si>
  <si>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</si>
  <si>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</si>
  <si>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</si>
  <si>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</si>
  <si>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</si>
  <si>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</si>
  <si>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</si>
  <si>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</si>
  <si>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</si>
  <si>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</si>
  <si>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</si>
  <si>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</si>
  <si>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</si>
  <si>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</si>
  <si>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</si>
  <si>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</si>
  <si>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</si>
  <si>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</si>
  <si>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</si>
  <si>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</si>
  <si>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</si>
  <si>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</si>
  <si>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</si>
  <si>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</si>
  <si>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</si>
  <si>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</si>
  <si>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</si>
  <si>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</si>
  <si>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</si>
  <si>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</si>
  <si>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</si>
  <si>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</si>
  <si>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</si>
  <si>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</si>
  <si>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</si>
  <si>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</si>
  <si>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</si>
  <si>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</si>
  <si>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</si>
  <si>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</si>
  <si>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</si>
  <si>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</si>
  <si>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</si>
  <si>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</si>
  <si>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</si>
  <si>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</si>
  <si>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</si>
  <si>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</si>
  <si>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</si>
  <si>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</si>
  <si>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</si>
  <si>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</si>
  <si>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</si>
  <si>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</si>
  <si>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</si>
  <si>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</si>
  <si>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</si>
  <si>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</si>
  <si>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</si>
  <si>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</si>
  <si>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</si>
  <si>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</si>
  <si>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</si>
  <si>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</si>
  <si>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</si>
  <si>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</si>
  <si>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</si>
  <si>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</si>
  <si>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</si>
  <si>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</si>
  <si>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</si>
  <si>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</si>
  <si>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</si>
  <si>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</si>
  <si>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</si>
  <si>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</si>
  <si>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</si>
  <si>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</si>
  <si>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</si>
  <si>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</si>
  <si>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</si>
  <si>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</si>
  <si>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</si>
  <si>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</si>
  <si>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</si>
  <si>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</si>
  <si>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</si>
  <si>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</si>
  <si>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</si>
  <si>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</si>
  <si>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</si>
  <si>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</si>
  <si>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</si>
  <si>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</si>
  <si>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</si>
  <si>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</si>
  <si>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</si>
  <si>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</si>
  <si>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</si>
  <si>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</si>
  <si>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</si>
  <si>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</si>
  <si>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</si>
  <si>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</si>
  <si>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</si>
  <si>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</si>
  <si>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</si>
  <si>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</si>
  <si>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</si>
  <si>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</si>
  <si>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</si>
  <si>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</si>
  <si>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</si>
  <si>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</si>
  <si>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</si>
  <si>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</si>
  <si>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</si>
  <si>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</si>
  <si>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</si>
  <si>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</si>
  <si>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</si>
  <si>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</si>
  <si>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</si>
  <si>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</si>
  <si>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</si>
  <si>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</si>
  <si>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</si>
  <si>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</si>
  <si>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</si>
  <si>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</si>
  <si>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</si>
  <si>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</si>
  <si>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</si>
  <si>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</si>
  <si>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</si>
  <si>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</si>
  <si>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</si>
  <si>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</si>
  <si>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</si>
  <si>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</si>
  <si>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</si>
  <si>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</si>
  <si>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</si>
  <si>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</si>
  <si>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</si>
  <si>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</si>
  <si>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</si>
  <si>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</si>
  <si>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</si>
  <si>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</si>
  <si>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</si>
  <si>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</si>
  <si>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</si>
  <si>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</si>
  <si>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</si>
  <si>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</si>
  <si>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</si>
  <si>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</si>
  <si>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</si>
  <si>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</si>
  <si>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</si>
  <si>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</si>
  <si>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</si>
  <si>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</si>
  <si>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</si>
  <si>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</si>
  <si>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</si>
  <si>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</si>
  <si>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</si>
  <si>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</si>
  <si>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</si>
  <si>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</si>
  <si>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</si>
  <si>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</si>
  <si>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</si>
  <si>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</si>
  <si>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</si>
  <si>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</si>
  <si>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</si>
  <si>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</si>
  <si>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</si>
  <si>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</si>
  <si>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</si>
  <si>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</si>
  <si>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</si>
  <si>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</si>
  <si>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</si>
  <si>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</si>
  <si>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</si>
  <si>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</si>
  <si>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</si>
  <si>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</si>
  <si>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</si>
  <si>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</si>
  <si>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</si>
  <si>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</si>
  <si>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</si>
  <si>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</si>
  <si>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</si>
  <si>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</si>
  <si>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</si>
  <si>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</si>
  <si>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</si>
  <si>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</si>
  <si>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</si>
  <si>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</si>
  <si>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</si>
  <si>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</si>
  <si>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</si>
  <si>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</si>
  <si>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</si>
  <si>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</si>
  <si>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</si>
  <si>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</si>
  <si>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</si>
  <si>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</si>
  <si>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</si>
  <si>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</si>
  <si>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</si>
  <si>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</si>
  <si>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</si>
  <si>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</si>
  <si>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</si>
  <si>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</si>
  <si>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</si>
  <si>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</si>
  <si>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</si>
  <si>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</si>
  <si>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</si>
  <si>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</si>
  <si>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</si>
  <si>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</si>
  <si>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</si>
  <si>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</si>
  <si>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</si>
  <si>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</si>
  <si>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</si>
  <si>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</si>
  <si>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</si>
  <si>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</si>
  <si>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</si>
  <si>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</si>
  <si>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</si>
  <si>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</si>
  <si>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</si>
  <si>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</si>
  <si>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</si>
  <si>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</si>
  <si>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</si>
  <si>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</si>
  <si>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</si>
  <si>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</si>
  <si>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</si>
  <si>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</si>
  <si>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</si>
  <si>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</si>
  <si>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</si>
  <si>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</si>
  <si>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</si>
  <si>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</si>
  <si>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</si>
  <si>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</si>
  <si>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</si>
  <si>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</si>
  <si>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</si>
  <si>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</si>
  <si>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</si>
  <si>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</si>
  <si>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</si>
  <si>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</si>
  <si>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</si>
  <si>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</si>
  <si>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</si>
  <si>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</si>
  <si>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</si>
  <si>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</si>
  <si>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</si>
  <si>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</si>
  <si>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</si>
  <si>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</si>
  <si>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</si>
  <si>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</si>
  <si>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</si>
  <si>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</si>
  <si>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</si>
  <si>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</si>
  <si>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</si>
  <si>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</si>
  <si>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</si>
  <si>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</si>
  <si>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</si>
  <si>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</si>
  <si>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</si>
  <si>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</si>
  <si>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</si>
  <si>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</si>
  <si>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</si>
  <si>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</si>
  <si>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</si>
  <si>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</si>
  <si>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</si>
  <si>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</si>
  <si>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</si>
  <si>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</si>
  <si>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</si>
  <si>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</si>
  <si>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</si>
  <si>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</si>
  <si>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</si>
  <si>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</si>
  <si>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</si>
  <si>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</si>
  <si>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</si>
  <si>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</si>
  <si>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</si>
  <si>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</si>
  <si>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</si>
  <si>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</si>
  <si>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</si>
  <si>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</si>
  <si>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</si>
  <si>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</si>
  <si>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</si>
  <si>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</si>
  <si>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</si>
  <si>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</si>
  <si>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</si>
  <si>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</si>
  <si>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</si>
  <si>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</si>
  <si>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</si>
  <si>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</si>
  <si>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</si>
  <si>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</si>
  <si>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</si>
  <si>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</si>
  <si>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</si>
  <si>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</si>
  <si>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</si>
  <si>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</si>
  <si>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</si>
  <si>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</si>
  <si>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</si>
  <si>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</si>
  <si>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</si>
  <si>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</si>
  <si>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</si>
  <si>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</si>
  <si>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</si>
  <si>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</si>
  <si>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</si>
  <si>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</si>
  <si>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</si>
  <si>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</si>
  <si>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</si>
  <si>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</si>
  <si>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</si>
  <si>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</si>
  <si>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</si>
  <si>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</si>
  <si>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</si>
  <si>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</si>
  <si>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</si>
  <si>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</si>
  <si>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</si>
  <si>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</si>
  <si>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</si>
  <si>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</si>
  <si>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</si>
  <si>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</si>
  <si>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</si>
  <si>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</si>
  <si>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</si>
  <si>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</si>
  <si>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</si>
  <si>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</si>
  <si>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</si>
  <si>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</si>
  <si>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</si>
  <si>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</si>
  <si>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</si>
  <si>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</si>
  <si>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</si>
  <si>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</si>
  <si>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</si>
  <si>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</si>
  <si>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</si>
  <si>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</si>
  <si>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</si>
  <si>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</si>
  <si>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</si>
  <si>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</si>
  <si>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</si>
  <si>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</si>
  <si>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</si>
  <si>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</si>
  <si>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</si>
  <si>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</si>
  <si>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</si>
  <si>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</si>
  <si>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</si>
  <si>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</si>
  <si>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</si>
  <si>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</si>
  <si>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</si>
  <si>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</si>
  <si>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</si>
  <si>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</si>
  <si>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</si>
  <si>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</si>
  <si>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</si>
  <si>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</si>
  <si>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</si>
  <si>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</si>
  <si>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</si>
  <si>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</si>
  <si>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</si>
  <si>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</si>
  <si>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</si>
  <si>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</si>
  <si>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</si>
  <si>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</si>
  <si>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</si>
  <si>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</si>
  <si>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</si>
  <si>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</si>
  <si>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</si>
  <si>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</si>
  <si>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</si>
  <si>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</si>
  <si>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</si>
  <si>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</si>
  <si>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</si>
  <si>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</si>
  <si>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</si>
  <si>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</si>
  <si>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</si>
  <si>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</si>
  <si>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</si>
  <si>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</si>
  <si>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</si>
  <si>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</si>
  <si>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</si>
  <si>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</si>
  <si>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</si>
  <si>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</si>
  <si>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</si>
  <si>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</si>
  <si>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</si>
  <si>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</si>
  <si>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</si>
  <si>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</si>
  <si>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</si>
  <si>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</si>
  <si>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</si>
  <si>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</si>
  <si>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</si>
  <si>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</si>
  <si>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</si>
  <si>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</si>
  <si>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</si>
  <si>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</si>
  <si>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</si>
  <si>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</si>
  <si>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</si>
  <si>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</si>
  <si>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</si>
  <si>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</si>
  <si>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</si>
  <si>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</si>
  <si>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</si>
  <si>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</si>
  <si>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</si>
  <si>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</si>
  <si>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</si>
  <si>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</si>
  <si>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</si>
  <si>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</si>
  <si>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</si>
  <si>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</si>
  <si>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</si>
  <si>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</si>
  <si>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</si>
  <si>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</si>
  <si>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</si>
  <si>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</si>
  <si>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</si>
  <si>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</si>
  <si>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</si>
  <si>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</si>
  <si>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</si>
  <si>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</si>
  <si>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</si>
  <si>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</si>
  <si>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</si>
  <si>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</si>
  <si>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</si>
  <si>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</si>
  <si>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</si>
  <si>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</si>
  <si>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</si>
  <si>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</si>
  <si>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</si>
  <si>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</si>
  <si>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</si>
  <si>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</si>
  <si>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</si>
  <si>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</si>
  <si>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</si>
  <si>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</si>
  <si>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</si>
  <si>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</si>
  <si>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</si>
  <si>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</si>
  <si>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</si>
  <si>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</si>
  <si>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</si>
  <si>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</si>
  <si>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</si>
  <si>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</si>
  <si>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</si>
  <si>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</si>
  <si>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</si>
  <si>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</si>
  <si>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</si>
  <si>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</si>
  <si>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</si>
  <si>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</si>
  <si>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</si>
  <si>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</si>
  <si>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</si>
  <si>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</si>
  <si>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</si>
  <si>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</si>
  <si>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</si>
  <si>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</si>
  <si>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</si>
  <si>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</si>
  <si>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</si>
  <si>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</si>
  <si>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</si>
  <si>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</si>
  <si>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</si>
  <si>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</si>
  <si>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</si>
  <si>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</si>
  <si>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</si>
  <si>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</si>
  <si>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</si>
  <si>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</si>
  <si>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</si>
  <si>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</si>
  <si>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</si>
  <si>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</si>
  <si>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</si>
  <si>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</si>
  <si>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</si>
  <si>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</si>
  <si>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</si>
  <si>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</si>
  <si>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</si>
  <si>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</si>
  <si>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</si>
  <si>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</si>
  <si>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</si>
  <si>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</si>
  <si>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</si>
  <si>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</si>
  <si>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</si>
  <si>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</si>
  <si>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</si>
  <si>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</si>
  <si>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</si>
  <si>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</si>
  <si>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</si>
  <si>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</si>
  <si>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</si>
  <si>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</si>
  <si>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</si>
  <si>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</si>
  <si>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</si>
  <si>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</si>
  <si>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</si>
  <si>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</si>
  <si>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</si>
  <si>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</si>
  <si>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</si>
  <si>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</si>
  <si>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</si>
  <si>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</si>
  <si>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</si>
  <si>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</si>
  <si>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</si>
  <si>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</si>
  <si>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</si>
  <si>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</si>
  <si>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</si>
  <si>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</si>
  <si>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</si>
  <si>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</si>
  <si>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</si>
  <si>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</si>
  <si>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</si>
  <si>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</si>
  <si>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</si>
  <si>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</si>
  <si>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</si>
  <si>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</si>
  <si>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</si>
  <si>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</si>
  <si>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</si>
  <si>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</si>
  <si>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</si>
  <si>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</si>
  <si>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</si>
  <si>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</si>
  <si>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</si>
  <si>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</si>
  <si>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</si>
  <si>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</si>
  <si>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</si>
  <si>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</si>
  <si>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</si>
  <si>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</si>
  <si>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</si>
  <si>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</si>
  <si>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</si>
  <si>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</si>
  <si>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</si>
  <si>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</si>
  <si>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</si>
  <si>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</si>
  <si>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</si>
  <si>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</si>
  <si>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</si>
  <si>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</si>
  <si>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</si>
  <si>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</si>
  <si>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</si>
  <si>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</si>
  <si>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</si>
  <si>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</si>
  <si>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</si>
  <si>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</si>
  <si>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</si>
  <si>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</si>
  <si>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</si>
  <si>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</si>
  <si>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</si>
  <si>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</si>
  <si>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</si>
  <si>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</si>
  <si>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</si>
  <si>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</si>
  <si>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</si>
  <si>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</si>
  <si>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</si>
  <si>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</si>
  <si>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</si>
  <si>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</si>
  <si>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</si>
  <si>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</si>
  <si>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</si>
  <si>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</si>
  <si>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</si>
  <si>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</si>
  <si>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</si>
  <si>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</si>
  <si>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</si>
  <si>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</si>
  <si>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</si>
  <si>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</si>
  <si>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</si>
  <si>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</si>
  <si>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</si>
  <si>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</si>
  <si>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</si>
  <si>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</si>
  <si>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</si>
  <si>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</si>
  <si>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</si>
  <si>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</si>
  <si>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</si>
  <si>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</si>
  <si>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</si>
  <si>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</si>
  <si>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</si>
  <si>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</si>
  <si>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</si>
  <si>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</si>
  <si>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</si>
  <si>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</si>
  <si>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</si>
  <si>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</si>
  <si>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</si>
  <si>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</si>
  <si>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</si>
  <si>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</si>
  <si>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</si>
  <si>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</si>
  <si>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</si>
  <si>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</si>
  <si>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</si>
  <si>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</si>
  <si>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</si>
  <si>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</si>
  <si>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</si>
  <si>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</si>
  <si>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</si>
  <si>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</si>
  <si>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</si>
  <si>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</si>
  <si>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</si>
  <si>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</si>
  <si>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</si>
  <si>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</si>
  <si>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</si>
  <si>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</si>
  <si>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</si>
  <si>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</si>
  <si>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</si>
  <si>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</si>
  <si>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</si>
  <si>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</si>
  <si>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</si>
  <si>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</si>
  <si>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</si>
  <si>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</si>
  <si>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</si>
  <si>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</si>
  <si>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</si>
  <si>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</si>
  <si>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</si>
  <si>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</si>
  <si>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</si>
  <si>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</si>
  <si>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</si>
  <si>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</si>
  <si>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</si>
  <si>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</si>
  <si>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</si>
  <si>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</si>
  <si>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</si>
  <si>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</si>
  <si>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</si>
  <si>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</si>
  <si>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</si>
  <si>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</si>
  <si>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</si>
  <si>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</si>
  <si>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</si>
  <si>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</si>
  <si>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</si>
  <si>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</si>
  <si>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</si>
  <si>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</si>
  <si>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</si>
  <si>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</si>
  <si>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</si>
  <si>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</si>
  <si>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</si>
  <si>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</si>
  <si>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</si>
  <si>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</si>
  <si>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</si>
  <si>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</si>
  <si>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</si>
  <si>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</si>
  <si>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</si>
  <si>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</si>
  <si>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</si>
  <si>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</si>
  <si>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</si>
  <si>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</si>
  <si>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</si>
  <si>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</si>
  <si>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</si>
  <si>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</si>
  <si>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</si>
  <si>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</si>
  <si>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</si>
  <si>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</si>
  <si>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</si>
  <si>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</si>
  <si>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</si>
  <si>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</si>
  <si>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</si>
  <si>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</si>
  <si>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</si>
  <si>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</si>
  <si>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</si>
  <si>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</si>
  <si>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</si>
  <si>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</si>
  <si>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</si>
  <si>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</si>
  <si>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</si>
  <si>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</si>
  <si>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</si>
  <si>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</si>
  <si>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</si>
  <si>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</si>
  <si>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</si>
  <si>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</si>
  <si>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</si>
  <si>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</si>
  <si>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</si>
  <si>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</si>
  <si>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</si>
  <si>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</si>
  <si>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</si>
  <si>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</si>
  <si>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</si>
  <si>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</si>
  <si>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</si>
  <si>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</si>
  <si>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</si>
  <si>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</si>
  <si>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</si>
  <si>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</si>
  <si>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</si>
  <si>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</si>
  <si>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</si>
  <si>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</si>
  <si>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</si>
  <si>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</si>
  <si>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</si>
  <si>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</si>
  <si>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</si>
  <si>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</si>
  <si>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</si>
  <si>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</si>
  <si>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</si>
  <si>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</si>
  <si>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</si>
  <si>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</si>
  <si>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</si>
  <si>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</si>
  <si>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</si>
  <si>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</si>
  <si>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</si>
  <si>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</si>
  <si>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</si>
  <si>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</si>
  <si>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</si>
  <si>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</si>
  <si>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</si>
  <si>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</si>
  <si>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</si>
  <si>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</si>
  <si>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</si>
  <si>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</si>
  <si>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</si>
  <si>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</si>
  <si>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</si>
  <si>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</si>
  <si>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</si>
  <si>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</si>
  <si>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</si>
  <si>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</si>
  <si>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</si>
  <si>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</si>
  <si>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</si>
  <si>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</si>
  <si>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</si>
  <si>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</si>
  <si>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</si>
  <si>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</si>
  <si>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</si>
  <si>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</si>
  <si>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</si>
  <si>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</si>
  <si>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</si>
  <si>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</si>
  <si>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</si>
  <si>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</si>
  <si>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</si>
  <si>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</si>
  <si>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</si>
  <si>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</si>
  <si>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</si>
  <si>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</si>
  <si>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</si>
  <si>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</si>
  <si>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</si>
  <si>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</si>
  <si>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</si>
  <si>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</si>
  <si>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</si>
  <si>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</si>
  <si>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</si>
  <si>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</si>
  <si>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</si>
  <si>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</si>
  <si>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</si>
  <si>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</si>
  <si>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</si>
  <si>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</si>
  <si>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</si>
  <si>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</si>
  <si>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</si>
  <si>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</si>
  <si>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</si>
  <si>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</si>
  <si>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</si>
  <si>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</si>
  <si>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</si>
  <si>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</si>
  <si>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</si>
  <si>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</si>
  <si>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</si>
  <si>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</si>
  <si>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</si>
  <si>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</si>
  <si>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</si>
  <si>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</si>
  <si>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</si>
  <si>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</si>
  <si>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</si>
  <si>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</si>
  <si>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</si>
  <si>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</si>
  <si>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</si>
  <si>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</si>
  <si>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</si>
  <si>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</si>
  <si>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</si>
  <si>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</si>
  <si>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</si>
  <si>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</si>
  <si>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</si>
  <si>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</si>
  <si>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</si>
  <si>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</si>
  <si>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</si>
  <si>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</si>
  <si>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</si>
  <si>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</si>
  <si>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</si>
  <si>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</si>
  <si>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</si>
  <si>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</si>
  <si>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</si>
  <si>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</si>
  <si>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</si>
  <si>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</si>
  <si>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</si>
  <si>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</si>
  <si>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</si>
  <si>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</si>
  <si>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</si>
  <si>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</si>
  <si>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</si>
  <si>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</si>
  <si>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</si>
  <si>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</si>
  <si>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</si>
  <si>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</si>
  <si>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</si>
  <si>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</si>
  <si>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</si>
  <si>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</si>
  <si>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</si>
  <si>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</si>
  <si>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</si>
  <si>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</si>
  <si>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</si>
  <si>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</si>
  <si>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</si>
  <si>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</si>
  <si>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</si>
  <si>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</si>
  <si>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</si>
  <si>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</si>
  <si>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</si>
  <si>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</si>
  <si>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</si>
  <si>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</si>
  <si>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</si>
  <si>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</si>
  <si>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</si>
  <si>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</si>
  <si>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</si>
  <si>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</si>
  <si>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</si>
  <si>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</si>
  <si>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</si>
  <si>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</si>
  <si>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</si>
  <si>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</si>
  <si>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</si>
  <si>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</si>
  <si>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</si>
  <si>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</si>
  <si>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</si>
  <si>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</si>
  <si>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</si>
  <si>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</si>
  <si>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</si>
  <si>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</si>
  <si>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</si>
  <si>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</si>
  <si>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</si>
  <si>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</si>
  <si>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</si>
  <si>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</si>
  <si>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</si>
  <si>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</si>
  <si>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</si>
  <si>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</si>
  <si>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</si>
  <si>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</si>
  <si>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</si>
  <si>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</si>
  <si>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</si>
  <si>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</si>
  <si>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</si>
  <si>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</si>
  <si>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</si>
  <si>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</si>
  <si>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</si>
  <si>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</si>
  <si>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</si>
  <si>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</si>
  <si>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</si>
  <si>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</si>
  <si>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</si>
  <si>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</si>
  <si>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</si>
  <si>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</si>
  <si>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</si>
  <si>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</si>
  <si>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</si>
  <si>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</si>
  <si>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</si>
  <si>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</si>
  <si>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</si>
  <si>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</si>
  <si>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</si>
  <si>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</si>
  <si>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</si>
  <si>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</si>
  <si>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</si>
  <si>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</si>
  <si>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</si>
  <si>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</si>
  <si>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</si>
  <si>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</si>
  <si>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</si>
  <si>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</si>
  <si>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</si>
  <si>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</si>
  <si>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</si>
  <si>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</si>
  <si>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</si>
  <si>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</si>
  <si>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</si>
  <si>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</si>
  <si>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</si>
  <si>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</si>
  <si>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</si>
  <si>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</si>
  <si>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</si>
  <si>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</si>
  <si>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</si>
  <si>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</si>
  <si>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</si>
  <si>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</si>
  <si>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</si>
  <si>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</si>
  <si>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</si>
  <si>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</si>
  <si>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</si>
  <si>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</si>
  <si>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</si>
  <si>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</si>
  <si>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</si>
  <si>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</si>
  <si>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</si>
  <si>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</si>
  <si>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</si>
  <si>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</si>
  <si>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</si>
  <si>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</si>
  <si>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</si>
  <si>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</si>
  <si>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</si>
  <si>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</si>
  <si>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</si>
  <si>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</si>
  <si>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</si>
  <si>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</si>
  <si>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</si>
  <si>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</si>
  <si>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</si>
  <si>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</si>
  <si>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</si>
  <si>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</si>
  <si>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</si>
  <si>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</si>
  <si>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</si>
  <si>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</si>
  <si>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</si>
  <si>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</si>
  <si>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</si>
  <si>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</si>
  <si>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</si>
  <si>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</si>
  <si>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</si>
  <si>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</si>
  <si>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</si>
  <si>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</si>
  <si>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</si>
  <si>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</si>
  <si>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</si>
  <si>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</si>
  <si>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</si>
  <si>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</si>
  <si>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</si>
  <si>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</si>
  <si>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</si>
  <si>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</si>
  <si>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</si>
  <si>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</si>
  <si>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</si>
  <si>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</si>
  <si>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</si>
  <si>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</si>
  <si>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</si>
  <si>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</si>
  <si>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</si>
  <si>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</si>
  <si>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</si>
  <si>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</si>
  <si>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</si>
  <si>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</si>
  <si>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</si>
  <si>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</si>
  <si>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</si>
  <si>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</si>
  <si>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</si>
  <si>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</si>
  <si>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</si>
  <si>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</si>
  <si>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</si>
  <si>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</si>
  <si>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</si>
  <si>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</si>
  <si>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</si>
  <si>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</si>
  <si>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</si>
  <si>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</si>
  <si>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</si>
  <si>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</si>
  <si>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</si>
  <si>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</si>
  <si>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</si>
  <si>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</si>
  <si>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</si>
  <si>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</si>
  <si>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</si>
  <si>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</si>
  <si>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</si>
  <si>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</si>
  <si>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</si>
  <si>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</si>
  <si>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</si>
  <si>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</si>
  <si>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</si>
  <si>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</si>
  <si>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</si>
  <si>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</si>
  <si>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</si>
  <si>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</si>
  <si>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</si>
  <si>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</si>
  <si>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</si>
  <si>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</si>
  <si>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</si>
  <si>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</si>
  <si>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</si>
  <si>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</si>
  <si>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</si>
  <si>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</si>
  <si>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</si>
  <si>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</si>
  <si>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</si>
  <si>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</si>
  <si>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</si>
  <si>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</si>
  <si>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</si>
  <si>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</si>
  <si>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</si>
  <si>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</si>
  <si>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</si>
  <si>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</si>
  <si>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</si>
  <si>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</si>
  <si>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</si>
  <si>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</si>
  <si>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</si>
  <si>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</si>
  <si>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</si>
  <si>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</si>
  <si>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</si>
  <si>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</si>
  <si>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</si>
  <si>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</si>
  <si>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</si>
  <si>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</si>
  <si>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</si>
  <si>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</si>
  <si>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</si>
  <si>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</si>
  <si>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</si>
  <si>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</si>
  <si>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</si>
  <si>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</si>
  <si>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</si>
  <si>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</si>
  <si>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</si>
  <si>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</si>
  <si>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</si>
  <si>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</si>
  <si>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</si>
  <si>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</si>
  <si>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</si>
  <si>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</si>
  <si>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</si>
  <si>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</si>
  <si>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</si>
  <si>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</si>
  <si>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</si>
  <si>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</si>
  <si>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</si>
  <si>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</si>
  <si>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</si>
  <si>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</si>
  <si>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</si>
  <si>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</si>
  <si>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</si>
  <si>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</si>
  <si>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</si>
  <si>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</si>
  <si>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</si>
  <si>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</si>
  <si>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</si>
  <si>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</si>
  <si>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</si>
  <si>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</si>
  <si>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</si>
  <si>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</si>
  <si>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</si>
  <si>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</si>
  <si>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</si>
  <si>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</si>
  <si>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</si>
  <si>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</si>
  <si>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</si>
  <si>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</si>
  <si>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</si>
  <si>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</si>
  <si>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</si>
  <si>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</si>
  <si>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</si>
  <si>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</si>
  <si>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</si>
  <si>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</si>
  <si>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</si>
  <si>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</si>
  <si>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</si>
  <si>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</si>
  <si>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</si>
  <si>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</si>
  <si>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</si>
  <si>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</si>
  <si>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</si>
  <si>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</si>
  <si>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</si>
  <si>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</si>
  <si>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</si>
  <si>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</si>
  <si>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</si>
  <si>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</si>
  <si>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</si>
  <si>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</si>
  <si>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</si>
  <si>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</si>
  <si>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</si>
  <si>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</si>
  <si>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</si>
  <si>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</si>
  <si>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</si>
  <si>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</si>
  <si>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</si>
  <si>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</si>
  <si>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</si>
  <si>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</si>
  <si>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</si>
  <si>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</si>
  <si>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</si>
  <si>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</si>
  <si>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</si>
  <si>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</si>
  <si>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</si>
  <si>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</si>
  <si>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</si>
  <si>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</si>
  <si>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</si>
  <si>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</si>
  <si>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</si>
  <si>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</si>
  <si>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</si>
  <si>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</si>
  <si>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</si>
  <si>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</si>
  <si>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</si>
  <si>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</si>
  <si>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</si>
  <si>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</si>
  <si>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</si>
  <si>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</si>
  <si>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</si>
  <si>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</si>
  <si>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</si>
  <si>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</si>
  <si>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</si>
  <si>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</si>
  <si>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</si>
  <si>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</si>
  <si>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</si>
  <si>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</si>
  <si>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</si>
  <si>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</si>
  <si>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</si>
  <si>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</si>
  <si>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</si>
  <si>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</si>
  <si>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</si>
  <si>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</si>
  <si>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</si>
  <si>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</si>
  <si>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</si>
  <si>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</si>
  <si>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</si>
  <si>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</si>
  <si>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</si>
  <si>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</si>
  <si>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</si>
  <si>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</si>
  <si>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</si>
  <si>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</si>
  <si>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</si>
  <si>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</si>
  <si>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</si>
  <si>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</si>
  <si>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</si>
  <si>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</si>
  <si>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</si>
  <si>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</si>
  <si>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</si>
  <si>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</si>
  <si>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</si>
  <si>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</si>
  <si>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</si>
  <si>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</si>
  <si>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</si>
  <si>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</si>
  <si>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</si>
  <si>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</si>
  <si>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</si>
  <si>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</si>
  <si>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</si>
  <si>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</si>
  <si>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</si>
  <si>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</si>
  <si>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</si>
  <si>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</si>
  <si>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</si>
  <si>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</si>
  <si>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</si>
  <si>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</si>
  <si>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</si>
  <si>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</si>
  <si>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</si>
  <si>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</si>
  <si>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</si>
  <si>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</si>
  <si>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</si>
  <si>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</si>
  <si>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</si>
  <si>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</si>
  <si>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</si>
  <si>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</si>
  <si>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</si>
  <si>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</si>
  <si>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</si>
  <si>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</si>
  <si>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</si>
  <si>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</si>
  <si>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</si>
  <si>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</si>
  <si>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</si>
  <si>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</si>
  <si>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</si>
  <si>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</si>
  <si>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</si>
  <si>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</si>
  <si>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</si>
  <si>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</si>
  <si>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</si>
  <si>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</si>
  <si>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</si>
  <si>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</si>
  <si>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</si>
  <si>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</si>
  <si>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</si>
  <si>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</si>
  <si>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</si>
  <si>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</si>
  <si>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</si>
  <si>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</si>
  <si>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</si>
  <si>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</si>
  <si>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</si>
  <si>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</si>
  <si>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</si>
  <si>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</si>
  <si>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</si>
  <si>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</si>
  <si>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</si>
  <si>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</si>
  <si>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</si>
  <si>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</si>
  <si>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</si>
  <si>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</si>
  <si>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</si>
  <si>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</si>
  <si>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</si>
  <si>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</si>
  <si>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</si>
  <si>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</si>
  <si>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</si>
  <si>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</si>
  <si>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</si>
  <si>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</si>
  <si>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</si>
  <si>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</si>
  <si>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</si>
  <si>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</si>
  <si>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</si>
  <si>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</si>
  <si>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</si>
  <si>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</si>
  <si>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</si>
  <si>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</si>
  <si>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</si>
  <si>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</si>
  <si>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</si>
  <si>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</si>
  <si>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</si>
  <si>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</si>
  <si>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</si>
  <si>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</si>
  <si>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</si>
  <si>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</si>
  <si>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</si>
  <si>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</si>
  <si>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</si>
  <si>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</si>
  <si>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</si>
  <si>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</si>
  <si>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</si>
  <si>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</si>
  <si>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</si>
  <si>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</si>
  <si>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</si>
  <si>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</si>
  <si>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</si>
  <si>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</si>
  <si>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</si>
  <si>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</si>
  <si>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</si>
  <si>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</si>
  <si>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</si>
  <si>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</si>
  <si>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</si>
  <si>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</si>
  <si>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</si>
  <si>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</si>
  <si>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</si>
  <si>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</si>
  <si>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</si>
  <si>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</si>
  <si>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</si>
  <si>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</si>
  <si>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</si>
  <si>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</si>
  <si>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</si>
  <si>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</si>
  <si>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</si>
  <si>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</si>
  <si>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</si>
  <si>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</si>
  <si>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</si>
  <si>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</si>
  <si>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</si>
  <si>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</si>
  <si>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</si>
  <si>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</si>
  <si>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</si>
  <si>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</si>
  <si>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</si>
  <si>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</si>
  <si>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</si>
  <si>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</si>
  <si>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</si>
  <si>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</si>
  <si>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</si>
  <si>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</si>
  <si>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</si>
  <si>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</si>
  <si>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</si>
  <si>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</si>
  <si>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</si>
  <si>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</si>
  <si>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</si>
  <si>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</si>
  <si>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</si>
  <si>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</si>
  <si>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</si>
  <si>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</si>
  <si>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</si>
  <si>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</si>
  <si>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</si>
  <si>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</si>
  <si>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</si>
  <si>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</si>
  <si>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</si>
  <si>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</si>
  <si>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</si>
  <si>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</si>
  <si>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</si>
  <si>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</si>
  <si>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</si>
  <si>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</si>
  <si>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</si>
  <si>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</si>
  <si>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</si>
  <si>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</si>
  <si>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</si>
  <si>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</si>
  <si>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</si>
  <si>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</si>
  <si>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</si>
  <si>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</si>
  <si>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</si>
  <si>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</si>
  <si>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</si>
  <si>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</si>
  <si>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</si>
  <si>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</si>
  <si>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</si>
  <si>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</si>
  <si>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</si>
  <si>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</si>
  <si>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</si>
  <si>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</si>
  <si>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</si>
  <si>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</si>
  <si>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</si>
  <si>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</si>
  <si>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</si>
  <si>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</si>
  <si>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</si>
  <si>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</si>
  <si>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</si>
  <si>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</si>
  <si>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</si>
  <si>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</si>
  <si>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</si>
  <si>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</si>
  <si>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</si>
  <si>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</si>
  <si>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</si>
  <si>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</si>
  <si>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</si>
  <si>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</si>
  <si>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</si>
  <si>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</si>
  <si>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</si>
  <si>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</si>
  <si>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</si>
  <si>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</si>
  <si>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</si>
  <si>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</si>
  <si>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</si>
  <si>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</si>
  <si>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</si>
  <si>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</si>
  <si>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</si>
  <si>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</si>
  <si>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</si>
  <si>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</si>
  <si>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</si>
  <si>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</si>
  <si>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</si>
  <si>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</si>
  <si>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</si>
  <si>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</si>
  <si>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</si>
  <si>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</si>
  <si>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</si>
  <si>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</si>
  <si>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</si>
  <si>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</si>
  <si>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</si>
  <si>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</si>
  <si>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</si>
  <si>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</si>
  <si>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</si>
  <si>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</si>
  <si>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</si>
  <si>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</si>
  <si>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</si>
  <si>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</si>
  <si>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</si>
  <si>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</si>
  <si>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</si>
  <si>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</si>
  <si>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</si>
  <si>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</si>
  <si>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</si>
  <si>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</si>
  <si>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</si>
  <si>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</si>
  <si>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</si>
  <si>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</si>
  <si>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</si>
  <si>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</si>
  <si>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</si>
  <si>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</si>
  <si>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</si>
  <si>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</si>
  <si>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</si>
  <si>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</si>
  <si>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</si>
  <si>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</si>
  <si>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</si>
  <si>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</si>
  <si>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</si>
  <si>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</si>
  <si>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</si>
  <si>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</si>
  <si>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</si>
  <si>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</si>
  <si>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</si>
  <si>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</si>
  <si>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</si>
  <si>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</si>
  <si>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</si>
  <si>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</si>
  <si>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</si>
  <si>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</si>
  <si>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</si>
  <si>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</si>
  <si>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</si>
  <si>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</si>
  <si>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</si>
  <si>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</si>
  <si>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</si>
  <si>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</si>
  <si>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</si>
  <si>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</si>
  <si>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</si>
  <si>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</si>
  <si>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</si>
  <si>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</si>
  <si>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</si>
  <si>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</si>
  <si>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</si>
  <si>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</si>
  <si>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</si>
  <si>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</si>
  <si>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</si>
  <si>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</si>
  <si>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</si>
  <si>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</si>
  <si>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</si>
  <si>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</si>
  <si>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</si>
  <si>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</si>
  <si>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</si>
  <si>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</si>
  <si>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</si>
  <si>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</si>
  <si>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</si>
  <si>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</si>
  <si>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</si>
  <si>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</si>
  <si>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</si>
  <si>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</si>
  <si>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</si>
  <si>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</si>
  <si>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</si>
  <si>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</si>
  <si>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</si>
  <si>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</si>
  <si>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</si>
  <si>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</si>
  <si>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</si>
  <si>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</si>
  <si>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</si>
  <si>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</si>
  <si>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</si>
  <si>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</si>
  <si>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</si>
  <si>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</si>
  <si>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</si>
  <si>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</si>
  <si>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</si>
  <si>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</si>
  <si>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</si>
  <si>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</si>
  <si>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</si>
  <si>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</si>
  <si>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</si>
  <si>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</si>
  <si>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</si>
  <si>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</si>
  <si>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</si>
  <si>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</si>
  <si>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</si>
  <si>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</si>
  <si>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</si>
  <si>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</si>
  <si>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</si>
  <si>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</si>
  <si>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</si>
  <si>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</si>
  <si>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</si>
  <si>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</si>
  <si>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</si>
  <si>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</si>
  <si>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</si>
  <si>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</si>
  <si>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</si>
  <si>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</si>
  <si>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</si>
  <si>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</si>
  <si>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</si>
  <si>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</si>
  <si>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</si>
  <si>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</si>
  <si>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</si>
  <si>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</si>
  <si>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</si>
  <si>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</si>
  <si>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</si>
  <si>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</si>
  <si>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</si>
  <si>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</si>
  <si>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</si>
  <si>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</si>
  <si>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</si>
  <si>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</si>
  <si>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</si>
  <si>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</si>
  <si>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</si>
  <si>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</si>
  <si>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</si>
  <si>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</si>
  <si>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</si>
  <si>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</si>
  <si>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</si>
  <si>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</si>
  <si>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</si>
  <si>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</si>
  <si>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</si>
  <si>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</si>
  <si>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</si>
  <si>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</si>
  <si>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</si>
  <si>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</si>
  <si>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</si>
  <si>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</si>
  <si>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</si>
  <si>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</si>
  <si>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</si>
  <si>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</si>
  <si>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</si>
  <si>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</si>
  <si>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</si>
  <si>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</si>
  <si>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</si>
  <si>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</si>
  <si>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</si>
  <si>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</si>
  <si>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</si>
  <si>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</si>
  <si>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</si>
  <si>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</si>
  <si>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</si>
  <si>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</si>
  <si>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</si>
  <si>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</si>
  <si>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</si>
  <si>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</si>
  <si>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</si>
  <si>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</si>
  <si>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</si>
  <si>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</si>
  <si>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</si>
  <si>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</si>
  <si>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</si>
  <si>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</si>
  <si>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</si>
  <si>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</si>
  <si>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</si>
  <si>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</si>
  <si>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</si>
  <si>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</si>
  <si>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</si>
  <si>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</si>
  <si>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</si>
  <si>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</si>
  <si>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</si>
  <si>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</si>
  <si>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</si>
  <si>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</si>
  <si>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</si>
  <si>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</si>
  <si>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</si>
  <si>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</si>
  <si>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</si>
  <si>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</si>
  <si>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</si>
  <si>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</si>
  <si>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</si>
  <si>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</si>
  <si>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</si>
  <si>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</si>
  <si>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</si>
  <si>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</si>
  <si>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</si>
  <si>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</si>
  <si>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</si>
  <si>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</si>
  <si>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</si>
  <si>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</si>
  <si>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</si>
  <si>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</si>
  <si>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</si>
  <si>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</si>
  <si>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</si>
  <si>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</si>
  <si>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</si>
  <si>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</si>
  <si>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</si>
  <si>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</si>
  <si>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</si>
  <si>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</si>
  <si>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</si>
  <si>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</si>
  <si>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</si>
  <si>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</si>
  <si>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</si>
  <si>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</si>
  <si>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</si>
  <si>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</si>
  <si>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</si>
  <si>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</si>
  <si>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</si>
  <si>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</si>
  <si>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</si>
  <si>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</si>
  <si>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</si>
  <si>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</si>
  <si>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</si>
  <si>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</si>
  <si>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</si>
  <si>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</si>
  <si>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</si>
  <si>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</si>
  <si>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</si>
  <si>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</si>
  <si>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</si>
  <si>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</si>
  <si>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</si>
  <si>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</si>
  <si>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</si>
  <si>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</si>
  <si>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</si>
  <si>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</si>
  <si>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</si>
  <si>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</si>
  <si>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</si>
  <si>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</si>
  <si>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</si>
  <si>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</si>
  <si>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</si>
  <si>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</si>
  <si>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</si>
  <si>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</si>
  <si>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</si>
  <si>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</si>
  <si>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</si>
  <si>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</si>
  <si>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</si>
  <si>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</si>
  <si>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</si>
  <si>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</si>
  <si>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</si>
  <si>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</si>
  <si>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</si>
  <si>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</si>
  <si>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</si>
  <si>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</si>
  <si>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</si>
  <si>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</si>
  <si>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</si>
  <si>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</si>
  <si>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</si>
  <si>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</si>
  <si>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</si>
  <si>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</si>
  <si>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</si>
  <si>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</si>
  <si>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</si>
  <si>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</si>
  <si>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</si>
  <si>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</si>
  <si>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</si>
  <si>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</si>
  <si>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</si>
  <si>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</si>
  <si>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</si>
  <si>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</si>
  <si>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</si>
  <si>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</si>
  <si>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</si>
  <si>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</si>
  <si>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</si>
  <si>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</si>
  <si>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</si>
  <si>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</si>
  <si>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</si>
  <si>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</si>
  <si>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</si>
  <si>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</si>
  <si>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</si>
  <si>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</si>
  <si>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</si>
  <si>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</si>
  <si>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</si>
  <si>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</si>
  <si>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</si>
  <si>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</si>
  <si>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</si>
  <si>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</si>
  <si>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</si>
  <si>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</si>
  <si>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</si>
  <si>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</si>
  <si>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</si>
  <si>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</si>
  <si>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</si>
  <si>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</si>
  <si>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</si>
  <si>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</si>
  <si>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</si>
  <si>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</si>
  <si>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</si>
  <si>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</si>
  <si>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</si>
  <si>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</si>
  <si>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</si>
  <si>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</si>
  <si>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</si>
  <si>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</si>
  <si>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</si>
  <si>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</si>
  <si>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</si>
  <si>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</si>
  <si>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</si>
  <si>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</si>
  <si>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</si>
  <si>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</si>
  <si>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</si>
  <si>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</si>
  <si>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</si>
  <si>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</si>
  <si>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</si>
  <si>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</si>
  <si>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</si>
  <si>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</si>
  <si>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</si>
  <si>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</si>
  <si>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</si>
  <si>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</si>
  <si>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</si>
  <si>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</si>
  <si>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</si>
  <si>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</si>
  <si>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</si>
  <si>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</si>
  <si>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</si>
  <si>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</si>
  <si>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</si>
  <si>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</si>
  <si>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</si>
  <si>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</si>
  <si>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</si>
  <si>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</si>
  <si>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</si>
  <si>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</si>
  <si>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</si>
  <si>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</si>
  <si>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</si>
  <si>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</si>
  <si>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</si>
  <si>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</si>
  <si>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</si>
  <si>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</si>
  <si>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</si>
  <si>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</si>
  <si>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</si>
  <si>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</si>
  <si>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</si>
  <si>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</si>
  <si>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</si>
  <si>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</si>
  <si>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</si>
  <si>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</si>
  <si>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</si>
  <si>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</si>
  <si>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</si>
  <si>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</si>
  <si>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</si>
  <si>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</si>
  <si>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</si>
  <si>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</si>
  <si>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</si>
  <si>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</si>
  <si>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</si>
  <si>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</si>
  <si>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</si>
  <si>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</si>
  <si>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</si>
  <si>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</si>
  <si>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</si>
  <si>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</si>
  <si>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</si>
  <si>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</si>
  <si>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</si>
  <si>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</si>
  <si>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</si>
  <si>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</si>
  <si>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</si>
  <si>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</si>
  <si>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</si>
  <si>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</si>
  <si>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</si>
  <si>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</si>
  <si>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</si>
  <si>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</si>
  <si>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</si>
  <si>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</si>
  <si>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</si>
  <si>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</si>
  <si>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</si>
  <si>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</si>
  <si>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</si>
  <si>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</si>
  <si>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</si>
  <si>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</si>
  <si>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</si>
  <si>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</si>
  <si>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</si>
  <si>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</si>
  <si>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</si>
  <si>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</si>
  <si>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</si>
  <si>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</si>
  <si>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</si>
  <si>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</si>
  <si>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</si>
  <si>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</si>
  <si>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</si>
  <si>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</si>
  <si>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</si>
  <si>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</si>
  <si>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</si>
  <si>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</si>
  <si>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</si>
  <si>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</si>
  <si>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</si>
  <si>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</si>
  <si>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</si>
  <si>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</si>
  <si>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</si>
  <si>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</si>
  <si>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</si>
  <si>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</si>
  <si>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</si>
  <si>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</si>
  <si>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</si>
  <si>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</si>
  <si>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</si>
  <si>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</si>
  <si>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</si>
  <si>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</si>
  <si>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</si>
  <si>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</si>
  <si>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</si>
  <si>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</si>
  <si>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</si>
  <si>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</si>
  <si>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</si>
  <si>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</si>
  <si>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</si>
  <si>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</si>
  <si>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</si>
  <si>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</si>
  <si>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</si>
  <si>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</si>
  <si>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</si>
  <si>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</si>
  <si>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</si>
  <si>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</si>
  <si>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</si>
  <si>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</si>
  <si>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</si>
  <si>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</si>
  <si>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</si>
  <si>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</si>
  <si>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</si>
  <si>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</si>
  <si>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</si>
  <si>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</si>
  <si>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</si>
  <si>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</si>
  <si>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</si>
  <si>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</si>
  <si>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</si>
  <si>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</si>
  <si>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</si>
  <si>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</si>
  <si>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</si>
  <si>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</si>
  <si>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</si>
  <si>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</si>
  <si>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</si>
  <si>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</si>
  <si>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</si>
  <si>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</si>
  <si>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</si>
  <si>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</si>
  <si>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</si>
  <si>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</si>
  <si>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</si>
  <si>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</si>
  <si>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</si>
  <si>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</si>
  <si>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</si>
  <si>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</si>
  <si>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</si>
  <si>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</si>
  <si>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</si>
  <si>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</si>
  <si>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</si>
  <si>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</si>
  <si>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</si>
  <si>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</si>
  <si>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</si>
  <si>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</si>
  <si>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</si>
  <si>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</si>
  <si>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</si>
  <si>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</si>
  <si>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</si>
  <si>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</si>
  <si>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</si>
  <si>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</si>
  <si>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</si>
  <si>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</si>
  <si>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</si>
  <si>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</si>
  <si>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</si>
  <si>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</si>
  <si>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</si>
  <si>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</si>
  <si>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</si>
  <si>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</si>
  <si>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</si>
  <si>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</si>
  <si>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</si>
  <si>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</si>
  <si>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</si>
  <si>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</si>
  <si>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</si>
  <si>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</si>
  <si>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</si>
  <si>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</si>
  <si>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</si>
  <si>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</si>
  <si>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</si>
  <si>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</si>
  <si>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</si>
  <si>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</si>
  <si>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</si>
  <si>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</si>
  <si>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</si>
  <si>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</si>
  <si>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</si>
  <si>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</si>
  <si>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</si>
  <si>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</si>
  <si>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</si>
  <si>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</si>
  <si>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</si>
  <si>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</si>
  <si>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</si>
  <si>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</si>
  <si>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</si>
  <si>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</si>
  <si>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</si>
  <si>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</si>
  <si>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</si>
  <si>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</si>
  <si>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</si>
  <si>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</si>
  <si>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</si>
  <si>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</si>
  <si>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</si>
  <si>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</si>
  <si>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</si>
  <si>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</si>
  <si>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</si>
  <si>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</si>
  <si>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</si>
  <si>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</si>
  <si>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</si>
  <si>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</si>
  <si>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</si>
  <si>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</si>
  <si>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</si>
  <si>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</si>
  <si>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</si>
  <si>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</si>
  <si>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</si>
  <si>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</si>
  <si>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</si>
  <si>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</si>
  <si>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</si>
  <si>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</si>
  <si>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</si>
  <si>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</si>
  <si>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</si>
  <si>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</si>
  <si>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</si>
  <si>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</si>
  <si>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</si>
  <si>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</si>
  <si>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</si>
  <si>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</si>
  <si>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</si>
  <si>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</si>
  <si>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</si>
  <si>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</si>
  <si>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</si>
  <si>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</si>
  <si>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</si>
  <si>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</si>
  <si>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</si>
  <si>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</si>
  <si>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</si>
  <si>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</si>
  <si>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</si>
  <si>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</si>
  <si>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</si>
  <si>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</si>
  <si>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</si>
  <si>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</si>
  <si>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</si>
  <si>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</si>
  <si>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</si>
  <si>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</si>
  <si>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</si>
  <si>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</si>
  <si>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</si>
  <si>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</si>
  <si>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</si>
  <si>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</si>
  <si>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</si>
  <si>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</si>
  <si>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</si>
  <si>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</si>
  <si>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</si>
  <si>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</si>
  <si>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</si>
  <si>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</si>
  <si>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</si>
  <si>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</si>
  <si>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</si>
  <si>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</si>
  <si>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</si>
  <si>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</si>
  <si>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</si>
  <si>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</si>
  <si>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</si>
  <si>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</si>
  <si>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</si>
  <si>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</si>
  <si>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</si>
  <si>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</si>
  <si>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</si>
  <si>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</si>
  <si>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</si>
  <si>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</si>
  <si>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</si>
  <si>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</si>
  <si>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</si>
  <si>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</si>
  <si>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</si>
  <si>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</si>
  <si>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</si>
  <si>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</si>
  <si>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</si>
  <si>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</si>
  <si>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</si>
  <si>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</si>
  <si>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</si>
  <si>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</si>
  <si>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</si>
  <si>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</si>
  <si>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</si>
  <si>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</si>
  <si>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</si>
  <si>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</si>
  <si>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</si>
  <si>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</si>
  <si>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</si>
  <si>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</si>
  <si>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</si>
  <si>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</si>
  <si>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</si>
  <si>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</si>
  <si>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</si>
  <si>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</si>
  <si>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</si>
  <si>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</si>
  <si>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</si>
  <si>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</si>
  <si>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</si>
  <si>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</si>
  <si>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</si>
  <si>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</si>
  <si>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</si>
  <si>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</si>
  <si>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</si>
  <si>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</si>
  <si>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</si>
  <si>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</si>
  <si>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</si>
  <si>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</si>
  <si>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</si>
  <si>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</si>
  <si>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</si>
  <si>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</si>
  <si>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</si>
  <si>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</si>
  <si>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</si>
  <si>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</si>
  <si>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</si>
  <si>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</si>
  <si>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</si>
  <si>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</si>
  <si>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</si>
  <si>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</si>
  <si>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</si>
  <si>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</si>
  <si>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</si>
  <si>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</si>
  <si>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</si>
  <si>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</si>
  <si>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</si>
  <si>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</si>
  <si>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</si>
  <si>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</si>
  <si>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</si>
  <si>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</si>
  <si>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</si>
  <si>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</si>
  <si>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</si>
  <si>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</si>
  <si>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</si>
  <si>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</si>
  <si>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</si>
  <si>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</si>
  <si>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</si>
  <si>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</si>
  <si>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</si>
  <si>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</si>
  <si>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</si>
  <si>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</si>
  <si>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</si>
  <si>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</si>
  <si>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</si>
  <si>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</si>
  <si>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</si>
  <si>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</si>
  <si>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</si>
  <si>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</si>
  <si>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</si>
  <si>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</si>
  <si>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</si>
  <si>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</si>
  <si>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</si>
  <si>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</si>
  <si>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</si>
  <si>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</si>
  <si>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</si>
  <si>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</si>
  <si>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</si>
  <si>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</si>
  <si>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</si>
  <si>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</si>
  <si>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</si>
  <si>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</si>
  <si>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</si>
  <si>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</si>
  <si>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</si>
  <si>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</si>
  <si>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</si>
  <si>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</si>
  <si>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</si>
  <si>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</si>
  <si>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</si>
  <si>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</si>
  <si>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</si>
  <si>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</si>
  <si>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</si>
  <si>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</si>
  <si>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</si>
  <si>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</si>
  <si>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</si>
  <si>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</si>
  <si>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</si>
  <si>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</si>
  <si>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</si>
  <si>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</si>
  <si>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</si>
  <si>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</si>
  <si>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</si>
  <si>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</si>
  <si>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</si>
  <si>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</si>
  <si>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</si>
  <si>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</si>
  <si>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</si>
  <si>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</si>
  <si>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</si>
  <si>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</si>
  <si>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</si>
  <si>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</si>
  <si>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</si>
  <si>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</si>
  <si>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</si>
  <si>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</si>
  <si>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</si>
  <si>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</si>
  <si>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</si>
  <si>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</si>
  <si>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</si>
  <si>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</si>
  <si>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</si>
  <si>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</si>
  <si>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</si>
  <si>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</si>
  <si>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</si>
  <si>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</si>
  <si>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</si>
  <si>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</si>
  <si>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</si>
  <si>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</si>
  <si>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</si>
  <si>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</si>
  <si>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</si>
  <si>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</si>
  <si>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</si>
  <si>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</si>
  <si>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</si>
  <si>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</si>
  <si>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</si>
  <si>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</si>
  <si>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</si>
  <si>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</si>
  <si>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</si>
  <si>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</si>
  <si>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</si>
  <si>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</si>
  <si>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</si>
  <si>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</si>
  <si>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</si>
  <si>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</si>
  <si>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</si>
  <si>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</si>
  <si>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</si>
  <si>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</si>
  <si>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</si>
  <si>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</si>
  <si>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</si>
  <si>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</si>
  <si>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</si>
  <si>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</si>
  <si>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</si>
  <si>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</si>
  <si>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</si>
  <si>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</si>
  <si>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</si>
  <si>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</si>
  <si>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</si>
  <si>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</si>
  <si>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</si>
  <si>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</si>
  <si>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</si>
  <si>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</si>
  <si>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</si>
  <si>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</si>
  <si>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</si>
  <si>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</si>
  <si>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</si>
  <si>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</si>
  <si>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</si>
  <si>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</si>
  <si>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</si>
  <si>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</si>
  <si>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</si>
  <si>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</si>
  <si>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</si>
  <si>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</si>
  <si>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</si>
  <si>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</si>
  <si>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</si>
  <si>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</si>
  <si>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</si>
  <si>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</si>
  <si>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</si>
  <si>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</si>
  <si>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</si>
  <si>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</si>
  <si>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</si>
  <si>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</si>
  <si>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</si>
  <si>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</si>
  <si>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</si>
  <si>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</si>
  <si>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</si>
  <si>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</si>
  <si>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</si>
  <si>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</si>
  <si>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</si>
  <si>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</si>
  <si>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</si>
  <si>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</si>
  <si>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</si>
  <si>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</si>
  <si>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</si>
  <si>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</si>
  <si>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</si>
  <si>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</si>
  <si>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</si>
  <si>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</si>
  <si>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</si>
  <si>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</si>
  <si>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</si>
  <si>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</si>
  <si>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</si>
  <si>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</si>
  <si>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</si>
  <si>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</si>
  <si>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</si>
  <si>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</si>
  <si>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</si>
  <si>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</si>
  <si>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</si>
  <si>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</si>
  <si>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</si>
  <si>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</si>
  <si>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</si>
  <si>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</si>
  <si>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</si>
  <si>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</si>
  <si>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</si>
  <si>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</si>
  <si>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</si>
  <si>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</si>
  <si>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</si>
  <si>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</si>
  <si>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</si>
  <si>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</si>
  <si>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</si>
  <si>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</si>
  <si>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</si>
  <si>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</si>
  <si>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</si>
  <si>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</si>
  <si>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</si>
  <si>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</si>
  <si>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</si>
  <si>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</si>
  <si>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</si>
  <si>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</si>
  <si>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</si>
  <si>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</si>
  <si>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</si>
  <si>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</si>
  <si>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</si>
  <si>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</si>
  <si>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</si>
  <si>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</si>
  <si>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</si>
  <si>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</si>
  <si>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</si>
  <si>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</si>
  <si>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</si>
  <si>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</si>
  <si>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</si>
  <si>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</si>
  <si>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</si>
  <si>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</si>
  <si>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</si>
  <si>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</si>
  <si>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</si>
  <si>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</si>
  <si>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</si>
  <si>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</si>
  <si>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</si>
  <si>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</si>
  <si>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</si>
  <si>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</si>
  <si>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</si>
  <si>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</si>
  <si>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</si>
  <si>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</si>
  <si>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</si>
  <si>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</si>
  <si>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</si>
  <si>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</si>
  <si>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</si>
  <si>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</si>
  <si>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</si>
  <si>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</si>
  <si>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</si>
  <si>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</si>
  <si>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</si>
  <si>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</si>
  <si>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</si>
  <si>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</si>
  <si>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</si>
  <si>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</si>
  <si>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</si>
  <si>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</si>
  <si>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</si>
  <si>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</si>
  <si>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</si>
  <si>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</si>
  <si>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</si>
  <si>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</si>
  <si>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</si>
  <si>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</si>
  <si>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</si>
  <si>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</si>
  <si>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</si>
  <si>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</si>
  <si>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</si>
  <si>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</si>
  <si>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</si>
  <si>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</si>
  <si>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</si>
  <si>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</si>
  <si>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</si>
  <si>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</si>
  <si>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</si>
  <si>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</si>
  <si>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</si>
  <si>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</si>
  <si>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</si>
  <si>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</si>
  <si>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</si>
  <si>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</si>
  <si>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</si>
  <si>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</si>
  <si>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</si>
  <si>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</si>
  <si>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</si>
  <si>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</si>
  <si>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</si>
  <si>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</si>
  <si>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</si>
  <si>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</si>
  <si>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</si>
  <si>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</si>
  <si>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</si>
  <si>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</si>
  <si>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</si>
  <si>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</si>
  <si>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</si>
  <si>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</si>
  <si>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</si>
  <si>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</si>
  <si>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</si>
  <si>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</si>
  <si>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</si>
  <si>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</si>
  <si>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</si>
  <si>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</si>
  <si>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</si>
  <si>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</si>
  <si>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</si>
  <si>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</si>
  <si>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</si>
  <si>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</si>
  <si>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</si>
  <si>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</si>
  <si>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</si>
  <si>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</si>
  <si>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</si>
  <si>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</si>
  <si>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</si>
  <si>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</si>
  <si>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</si>
  <si>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</si>
  <si>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</si>
  <si>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</si>
  <si>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</si>
  <si>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</si>
  <si>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</si>
  <si>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</si>
  <si>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</si>
  <si>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</si>
  <si>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</si>
  <si>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</si>
  <si>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</si>
  <si>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</si>
  <si>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</si>
  <si>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</si>
  <si>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</si>
  <si>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</si>
  <si>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</si>
  <si>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</si>
  <si>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</si>
  <si>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</si>
  <si>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</si>
  <si>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</si>
  <si>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</si>
  <si>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</si>
  <si>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</si>
  <si>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</si>
  <si>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</si>
  <si>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</si>
  <si>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</si>
  <si>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</si>
  <si>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</si>
  <si>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</si>
  <si>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</si>
  <si>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</si>
  <si>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</si>
  <si>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</si>
  <si>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</si>
  <si>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</si>
  <si>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</si>
  <si>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</si>
  <si>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</si>
  <si>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</si>
  <si>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</si>
  <si>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</si>
  <si>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</si>
  <si>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</si>
  <si>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</si>
  <si>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</si>
  <si>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</si>
  <si>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</si>
  <si>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</si>
  <si>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</si>
  <si>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</si>
  <si>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</si>
  <si>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</si>
  <si>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</si>
  <si>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</si>
  <si>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</si>
  <si>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</si>
  <si>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</si>
  <si>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</si>
  <si>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</si>
  <si>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</si>
  <si>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</si>
  <si>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</si>
  <si>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</si>
  <si>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</si>
  <si>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</si>
  <si>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</si>
  <si>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</si>
  <si>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</si>
  <si>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</si>
  <si>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</si>
  <si>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</si>
  <si>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</si>
  <si>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</si>
  <si>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</si>
  <si>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</si>
  <si>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</si>
  <si>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</si>
  <si>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</si>
  <si>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</si>
  <si>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</si>
  <si>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</si>
  <si>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</si>
  <si>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</si>
  <si>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</si>
  <si>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</si>
  <si>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</si>
  <si>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</si>
  <si>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</si>
  <si>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</si>
  <si>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</si>
  <si>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</si>
  <si>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</si>
  <si>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</si>
  <si>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</si>
  <si>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</si>
  <si>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</si>
  <si>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</si>
  <si>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</si>
  <si>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</si>
  <si>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</si>
  <si>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</si>
  <si>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</si>
  <si>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</si>
  <si>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</si>
  <si>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</si>
  <si>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</si>
  <si>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</si>
  <si>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</si>
  <si>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</si>
  <si>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</si>
  <si>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</si>
  <si>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</si>
  <si>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</si>
  <si>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</si>
  <si>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</si>
  <si>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</si>
  <si>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</si>
  <si>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</si>
  <si>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</si>
  <si>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</si>
  <si>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</si>
  <si>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</si>
  <si>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</si>
  <si>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</si>
  <si>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</si>
  <si>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</si>
  <si>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</si>
  <si>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</si>
  <si>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</si>
  <si>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</si>
  <si>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</si>
  <si>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</si>
  <si>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</si>
  <si>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</si>
  <si>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</si>
  <si>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</si>
  <si>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</si>
  <si>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</si>
  <si>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</si>
  <si>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</si>
  <si>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</si>
  <si>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</si>
  <si>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</si>
  <si>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</si>
  <si>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</si>
  <si>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</si>
  <si>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</si>
  <si>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</si>
  <si>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</si>
  <si>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</si>
  <si>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</si>
  <si>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</si>
  <si>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</si>
  <si>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</si>
  <si>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</si>
  <si>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</si>
  <si>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</si>
  <si>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</si>
  <si>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</si>
  <si>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</si>
  <si>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</si>
  <si>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</si>
  <si>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</si>
  <si>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</si>
  <si>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</si>
  <si>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</si>
  <si>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</si>
  <si>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</si>
  <si>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</si>
  <si>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</si>
  <si>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</si>
  <si>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</si>
  <si>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</si>
  <si>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</si>
  <si>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</si>
  <si>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</si>
  <si>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</si>
  <si>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</si>
  <si>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</si>
  <si>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</si>
  <si>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</si>
  <si>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</si>
  <si>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</si>
  <si>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</si>
  <si>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</si>
  <si>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</si>
  <si>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</si>
  <si>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</si>
  <si>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</si>
  <si>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</si>
  <si>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</si>
  <si>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</si>
  <si>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</si>
  <si>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</si>
  <si>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</si>
  <si>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</si>
  <si>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</si>
  <si>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</si>
  <si>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</si>
  <si>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</si>
  <si>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</si>
  <si>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</si>
  <si>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</si>
  <si>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</si>
  <si>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</si>
  <si>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</si>
  <si>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</si>
  <si>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</si>
  <si>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</si>
  <si>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</si>
  <si>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</si>
  <si>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</si>
  <si>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</si>
  <si>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</si>
  <si>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</si>
  <si>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</si>
  <si>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</si>
  <si>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</si>
  <si>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</si>
  <si>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</si>
  <si>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</si>
  <si>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</si>
  <si>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</si>
  <si>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</si>
  <si>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</si>
  <si>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</si>
  <si>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</si>
  <si>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</si>
  <si>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</si>
  <si>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</si>
  <si>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</si>
  <si>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</si>
  <si>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</si>
  <si>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</si>
  <si>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</si>
  <si>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</si>
  <si>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</si>
  <si>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</si>
  <si>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</si>
  <si>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</si>
  <si>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</si>
  <si>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</si>
  <si>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</si>
  <si>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</si>
  <si>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</si>
  <si>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</si>
  <si>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</si>
  <si>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</si>
  <si>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</si>
  <si>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</si>
  <si>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</si>
  <si>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</si>
  <si>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</si>
  <si>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</si>
  <si>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</si>
  <si>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</si>
  <si>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</si>
  <si>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</si>
  <si>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</si>
  <si>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</si>
  <si>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</si>
  <si>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</si>
  <si>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</si>
  <si>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</si>
  <si>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</si>
  <si>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</si>
  <si>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</si>
  <si>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</si>
  <si>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</si>
  <si>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</si>
  <si>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</si>
  <si>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</si>
  <si>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</si>
  <si>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</si>
  <si>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</si>
  <si>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</si>
  <si>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</si>
  <si>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</si>
  <si>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</si>
  <si>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</si>
  <si>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</si>
  <si>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</si>
  <si>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</si>
  <si>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</si>
  <si>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</si>
  <si>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</si>
  <si>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</si>
  <si>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</si>
  <si>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</si>
  <si>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</si>
  <si>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</si>
  <si>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</si>
  <si>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</si>
  <si>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</si>
  <si>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</si>
  <si>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</si>
  <si>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</si>
  <si>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</si>
  <si>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</si>
  <si>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</si>
  <si>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</si>
  <si>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</si>
  <si>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</si>
  <si>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</si>
  <si>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</si>
  <si>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</si>
  <si>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</si>
  <si>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</si>
  <si>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</si>
  <si>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</si>
  <si>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</si>
  <si>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</si>
  <si>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</si>
  <si>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</si>
  <si>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</si>
  <si>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</si>
  <si>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</si>
  <si>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</si>
  <si>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</si>
  <si>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</si>
  <si>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</si>
  <si>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</si>
  <si>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</si>
  <si>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</si>
  <si>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</si>
  <si>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</si>
  <si>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</si>
  <si>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</si>
  <si>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</si>
  <si>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</si>
  <si>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</si>
  <si>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</si>
  <si>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</si>
  <si>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</si>
  <si>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</si>
  <si>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</si>
  <si>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</si>
  <si>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</si>
  <si>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</si>
  <si>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</si>
  <si>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</si>
  <si>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</si>
  <si>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</si>
  <si>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</si>
  <si>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</si>
  <si>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</si>
  <si>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</si>
  <si>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</si>
  <si>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</si>
  <si>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</si>
  <si>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</si>
  <si>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</si>
  <si>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</si>
  <si>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</si>
  <si>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</si>
  <si>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</si>
  <si>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</si>
  <si>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</si>
  <si>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</si>
  <si>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</si>
  <si>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</si>
  <si>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</si>
  <si>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</si>
  <si>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</si>
  <si>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</si>
  <si>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</si>
  <si>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</si>
  <si>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</si>
  <si>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</si>
  <si>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</si>
  <si>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</si>
  <si>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</si>
  <si>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</si>
  <si>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</si>
  <si>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</si>
  <si>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</si>
  <si>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</si>
  <si>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</si>
  <si>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</si>
  <si>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</si>
  <si>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</si>
  <si>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</si>
  <si>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</si>
  <si>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</si>
  <si>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</si>
  <si>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</si>
  <si>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</si>
  <si>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</si>
  <si>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</si>
  <si>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</si>
  <si>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</si>
  <si>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</si>
  <si>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</si>
  <si>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</si>
  <si>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</si>
  <si>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</si>
  <si>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</si>
  <si>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</si>
  <si>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</si>
  <si>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</si>
  <si>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</si>
  <si>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</si>
  <si>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</si>
  <si>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</si>
  <si>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</si>
  <si>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</si>
  <si>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</si>
  <si>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</si>
  <si>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</si>
  <si>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</si>
  <si>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</si>
  <si>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</si>
  <si>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</si>
  <si>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</si>
  <si>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</si>
  <si>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</si>
  <si>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</si>
  <si>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</si>
  <si>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</si>
  <si>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</si>
  <si>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</si>
  <si>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</si>
  <si>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</si>
  <si>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</si>
  <si>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</si>
  <si>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</si>
  <si>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</si>
  <si>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</si>
  <si>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</si>
  <si>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</si>
  <si>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</si>
  <si>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</si>
  <si>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</si>
  <si>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</si>
  <si>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</si>
  <si>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</si>
  <si>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</si>
  <si>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</si>
  <si>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</si>
  <si>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</si>
  <si>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</si>
  <si>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</si>
  <si>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</si>
  <si>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</si>
  <si>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</si>
  <si>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</si>
  <si>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</si>
  <si>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</si>
  <si>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</si>
  <si>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</si>
  <si>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</si>
  <si>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</si>
  <si>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</si>
  <si>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</si>
  <si>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</si>
  <si>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</si>
  <si>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</si>
  <si>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</si>
  <si>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</si>
  <si>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</si>
  <si>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</si>
  <si>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</si>
  <si>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</si>
  <si>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</si>
  <si>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</si>
  <si>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</si>
  <si>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</si>
  <si>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</si>
  <si>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</si>
  <si>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</si>
  <si>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</si>
  <si>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</si>
  <si>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</si>
  <si>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</si>
  <si>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</si>
  <si>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</si>
  <si>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</si>
  <si>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</si>
  <si>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</si>
  <si>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</si>
  <si>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</si>
  <si>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</si>
  <si>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</si>
  <si>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</si>
  <si>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</si>
  <si>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</si>
  <si>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</si>
  <si>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</si>
  <si>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</si>
  <si>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</si>
  <si>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</si>
  <si>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</si>
  <si>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</si>
  <si>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</si>
  <si>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</si>
  <si>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</si>
  <si>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</si>
  <si>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</si>
  <si>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</si>
  <si>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</si>
  <si>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</si>
  <si>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</si>
  <si>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</si>
  <si>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</si>
  <si>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</si>
  <si>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</si>
  <si>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</si>
  <si>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</si>
  <si>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</si>
  <si>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</si>
  <si>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</si>
  <si>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</si>
  <si>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</si>
  <si>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</si>
  <si>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</si>
  <si>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</si>
  <si>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</si>
  <si>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</si>
  <si>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</si>
  <si>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</si>
  <si>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</si>
  <si>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</si>
  <si>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</si>
  <si>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</si>
  <si>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</si>
  <si>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</si>
  <si>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</si>
  <si>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</si>
  <si>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</si>
  <si>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</si>
  <si>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</si>
  <si>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</si>
  <si>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</si>
  <si>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</si>
  <si>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</si>
  <si>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</si>
  <si>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</si>
  <si>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</si>
  <si>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</si>
  <si>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</si>
  <si>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</si>
  <si>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</si>
  <si>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</si>
  <si>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</si>
  <si>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</si>
  <si>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</si>
  <si>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</si>
  <si>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</si>
  <si>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</si>
  <si>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</si>
  <si>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</si>
  <si>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</si>
  <si>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</si>
  <si>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</si>
  <si>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</si>
  <si>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</si>
  <si>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</si>
  <si>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</si>
  <si>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</si>
  <si>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</si>
  <si>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</si>
  <si>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</si>
  <si>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</si>
  <si>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</si>
  <si>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</si>
  <si>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</si>
  <si>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</si>
  <si>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</si>
  <si>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</si>
  <si>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</si>
  <si>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</si>
  <si>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</si>
  <si>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</si>
  <si>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</si>
  <si>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</si>
  <si>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</si>
  <si>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</si>
  <si>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</si>
  <si>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</si>
  <si>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</si>
  <si>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</si>
  <si>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</si>
  <si>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</si>
  <si>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</si>
  <si>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</si>
  <si>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</si>
  <si>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</si>
  <si>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</si>
  <si>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</si>
  <si>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</si>
  <si>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</si>
  <si>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</si>
  <si>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</si>
  <si>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</si>
  <si>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</si>
  <si>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</si>
  <si>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</si>
  <si>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</si>
  <si>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</si>
  <si>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</si>
  <si>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</si>
  <si>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</si>
  <si>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</si>
  <si>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</si>
  <si>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</si>
  <si>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</si>
  <si>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</si>
  <si>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</si>
  <si>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</si>
  <si>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</si>
  <si>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</si>
  <si>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</si>
  <si>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</si>
  <si>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</si>
  <si>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</si>
  <si>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</si>
  <si>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</si>
  <si>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</si>
  <si>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</si>
  <si>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</si>
  <si>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</si>
  <si>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</si>
  <si>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</si>
  <si>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</si>
  <si>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</si>
  <si>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</si>
  <si>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</si>
  <si>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</si>
  <si>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</si>
  <si>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</si>
  <si>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</si>
  <si>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</si>
  <si>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</si>
  <si>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</si>
  <si>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</si>
  <si>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</si>
  <si>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</si>
  <si>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</si>
  <si>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</si>
  <si>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</si>
  <si>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</si>
  <si>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</si>
  <si>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</si>
  <si>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</si>
  <si>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</si>
  <si>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</si>
  <si>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</si>
  <si>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</si>
  <si>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</si>
  <si>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</si>
  <si>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</si>
  <si>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</si>
  <si>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</si>
  <si>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</si>
  <si>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</si>
  <si>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</si>
  <si>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</si>
  <si>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</si>
  <si>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</si>
  <si>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</si>
  <si>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</si>
  <si>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</si>
  <si>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</si>
  <si>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</si>
  <si>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</si>
  <si>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</si>
  <si>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</si>
  <si>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</si>
  <si>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</si>
  <si>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</si>
  <si>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</si>
  <si>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</si>
  <si>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</si>
  <si>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</si>
  <si>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</si>
  <si>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</si>
  <si>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</si>
  <si>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</si>
  <si>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</si>
  <si>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</si>
  <si>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</si>
  <si>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</si>
  <si>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</si>
  <si>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</si>
  <si>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</si>
  <si>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</si>
  <si>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</si>
  <si>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</si>
  <si>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</si>
  <si>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</si>
  <si>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</si>
  <si>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</si>
  <si>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</si>
  <si>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</si>
  <si>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</si>
  <si>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</si>
  <si>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</si>
  <si>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</si>
  <si>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</si>
  <si>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</si>
  <si>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</si>
  <si>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</si>
  <si>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</si>
  <si>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</si>
  <si>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</si>
  <si>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</si>
  <si>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</si>
  <si>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</si>
  <si>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</si>
  <si>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</si>
  <si>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</si>
  <si>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</si>
  <si>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</si>
  <si>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</si>
  <si>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</si>
  <si>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</si>
  <si>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</si>
  <si>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</si>
  <si>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</si>
  <si>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</si>
  <si>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</si>
  <si>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</si>
  <si>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</si>
  <si>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</si>
  <si>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</si>
  <si>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</si>
  <si>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</si>
  <si>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</si>
  <si>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</si>
  <si>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</si>
  <si>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</si>
  <si>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</si>
  <si>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</si>
  <si>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</si>
  <si>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</si>
  <si>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</si>
  <si>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</si>
  <si>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</si>
  <si>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</si>
  <si>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</si>
  <si>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</si>
  <si>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</si>
  <si>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</si>
  <si>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</si>
  <si>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</si>
  <si>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</si>
  <si>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</si>
  <si>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</si>
  <si>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</si>
  <si>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</si>
  <si>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</si>
  <si>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</si>
  <si>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</si>
  <si>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</si>
  <si>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</si>
  <si>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</si>
  <si>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</si>
  <si>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</si>
  <si>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</si>
  <si>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</si>
  <si>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</si>
  <si>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</si>
  <si>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</si>
  <si>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</si>
  <si>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</si>
  <si>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</si>
  <si>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</si>
  <si>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</si>
  <si>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</si>
  <si>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</si>
  <si>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</si>
  <si>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</si>
  <si>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</si>
  <si>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</si>
  <si>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</si>
  <si>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</si>
  <si>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</si>
  <si>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</si>
  <si>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</si>
  <si>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</si>
  <si>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</si>
  <si>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</si>
  <si>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</si>
  <si>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</si>
  <si>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</si>
  <si>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</si>
  <si>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</si>
  <si>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</si>
  <si>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</si>
  <si>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</si>
  <si>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</si>
  <si>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</si>
  <si>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</si>
  <si>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</si>
  <si>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</si>
  <si>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</si>
  <si>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</si>
  <si>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</si>
  <si>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</si>
  <si>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</si>
  <si>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</si>
  <si>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</si>
  <si>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</si>
  <si>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</si>
  <si>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</si>
  <si>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</si>
  <si>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</si>
  <si>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</si>
  <si>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</si>
  <si>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</si>
  <si>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</si>
  <si>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</si>
  <si>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</si>
  <si>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</si>
  <si>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</si>
  <si>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</si>
  <si>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</si>
  <si>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</si>
  <si>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</si>
  <si>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</si>
  <si>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</si>
  <si>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</si>
  <si>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</si>
  <si>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</si>
  <si>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</si>
  <si>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</si>
  <si>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</si>
  <si>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</si>
  <si>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</si>
  <si>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</si>
  <si>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</si>
  <si>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</si>
  <si>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</si>
  <si>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</si>
  <si>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</si>
  <si>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</si>
  <si>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</si>
  <si>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</si>
  <si>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</si>
  <si>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</si>
  <si>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</si>
  <si>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</si>
  <si>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</si>
  <si>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</si>
  <si>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</si>
  <si>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</si>
  <si>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</si>
  <si>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</si>
  <si>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</si>
  <si>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</si>
  <si>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</si>
  <si>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</si>
  <si>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</si>
  <si>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</si>
  <si>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</si>
  <si>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</si>
  <si>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</si>
  <si>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</si>
  <si>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</si>
  <si>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</si>
  <si>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</si>
  <si>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</si>
  <si>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</si>
  <si>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</si>
  <si>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</si>
  <si>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</si>
  <si>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</si>
  <si>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</si>
  <si>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</si>
  <si>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</si>
  <si>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</si>
  <si>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</si>
  <si>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</si>
  <si>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</si>
  <si>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</si>
  <si>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</si>
  <si>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</si>
  <si>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</si>
  <si>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</si>
  <si>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</si>
  <si>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</si>
  <si>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</si>
  <si>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</si>
  <si>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</si>
  <si>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</si>
  <si>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</si>
  <si>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</si>
  <si>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</si>
  <si>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</si>
  <si>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</si>
  <si>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</si>
  <si>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</si>
  <si>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</si>
  <si>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</si>
  <si>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</si>
  <si>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</si>
  <si>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</si>
  <si>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</si>
  <si>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</si>
  <si>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</si>
  <si>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</si>
  <si>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</si>
  <si>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</si>
  <si>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</si>
  <si>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</si>
  <si>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</si>
  <si>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</si>
  <si>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</si>
  <si>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</si>
  <si>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</si>
  <si>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</si>
  <si>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</si>
  <si>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</si>
  <si>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</si>
  <si>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</si>
  <si>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</si>
  <si>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</si>
  <si>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</si>
  <si>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</si>
  <si>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</si>
  <si>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</si>
  <si>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</si>
  <si>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</si>
  <si>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</si>
  <si>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</si>
  <si>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</si>
  <si>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</si>
  <si>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</si>
  <si>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</si>
  <si>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</si>
  <si>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</si>
  <si>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</si>
  <si>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</si>
  <si>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</si>
  <si>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</si>
  <si>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</si>
  <si>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</si>
  <si>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</si>
  <si>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</si>
  <si>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</si>
  <si>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</si>
  <si>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</si>
  <si>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</si>
  <si>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</si>
  <si>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</si>
  <si>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</si>
  <si>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</si>
  <si>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</si>
  <si>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</si>
  <si>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</si>
  <si>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</si>
  <si>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</si>
  <si>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</si>
  <si>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</si>
  <si>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</si>
  <si>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</si>
  <si>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</si>
  <si>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</si>
  <si>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</si>
  <si>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</si>
  <si>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</si>
  <si>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</si>
  <si>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</si>
  <si>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</si>
  <si>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</si>
  <si>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</si>
  <si>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</si>
  <si>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</si>
  <si>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</si>
  <si>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</si>
  <si>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</si>
  <si>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</si>
  <si>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</si>
  <si>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</si>
  <si>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</si>
  <si>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</si>
  <si>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</si>
  <si>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</si>
  <si>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</si>
  <si>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</si>
  <si>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</si>
  <si>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</si>
  <si>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</si>
  <si>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</si>
  <si>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</si>
  <si>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</si>
  <si>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</si>
  <si>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</si>
  <si>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</si>
  <si>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</si>
  <si>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</si>
  <si>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</si>
  <si>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</si>
  <si>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</si>
  <si>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</si>
  <si>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</si>
  <si>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</si>
  <si>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</si>
  <si>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</si>
  <si>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</si>
  <si>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</si>
  <si>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</si>
  <si>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</si>
  <si>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</si>
  <si>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</si>
  <si>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</si>
  <si>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</si>
  <si>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</si>
  <si>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</si>
  <si>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</si>
  <si>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</si>
  <si>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</si>
  <si>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</si>
  <si>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</si>
  <si>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</si>
  <si>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</si>
  <si>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</si>
  <si>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</si>
  <si>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</si>
  <si>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</si>
  <si>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</si>
  <si>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</si>
  <si>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</si>
  <si>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</si>
  <si>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</si>
  <si>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</si>
  <si>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</si>
  <si>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</si>
  <si>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</si>
  <si>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</si>
  <si>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</si>
  <si>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</si>
  <si>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</si>
  <si>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</si>
  <si>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</si>
  <si>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</si>
  <si>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</si>
  <si>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</si>
  <si>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</si>
  <si>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</si>
  <si>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</si>
  <si>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</si>
  <si>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</si>
  <si>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</si>
  <si>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</si>
  <si>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</si>
  <si>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</si>
  <si>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</si>
  <si>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</si>
  <si>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</si>
  <si>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</si>
  <si>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</si>
  <si>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</si>
  <si>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</si>
  <si>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</si>
  <si>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</si>
  <si>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</si>
  <si>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</si>
  <si>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</si>
  <si>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</si>
  <si>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</si>
  <si>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</si>
  <si>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</si>
  <si>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</si>
  <si>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</si>
  <si>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</si>
  <si>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</si>
  <si>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</si>
  <si>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</si>
  <si>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</si>
  <si>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</si>
  <si>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</si>
  <si>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</si>
  <si>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</si>
  <si>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</si>
  <si>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</si>
  <si>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</si>
  <si>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</si>
  <si>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</si>
  <si>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</si>
  <si>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</si>
  <si>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</si>
  <si>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</si>
  <si>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</si>
  <si>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</si>
  <si>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</si>
  <si>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</si>
  <si>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</si>
  <si>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</si>
  <si>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</si>
  <si>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</si>
  <si>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</si>
  <si>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</si>
  <si>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</si>
  <si>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</si>
  <si>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</si>
  <si>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</si>
  <si>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</si>
  <si>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</si>
  <si>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</si>
  <si>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</si>
  <si>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</si>
  <si>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</si>
  <si>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</si>
  <si>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</si>
  <si>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</si>
  <si>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</si>
  <si>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</si>
  <si>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</si>
  <si>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</si>
  <si>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</si>
  <si>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</si>
  <si>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</si>
  <si>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</si>
  <si>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</si>
  <si>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</si>
  <si>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</si>
  <si>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</si>
  <si>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</si>
  <si>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</si>
  <si>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</si>
  <si>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</si>
  <si>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</si>
  <si>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</si>
  <si>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</si>
  <si>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</si>
  <si>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</si>
  <si>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</si>
  <si>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</si>
  <si>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</si>
  <si>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</si>
  <si>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</si>
  <si>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</si>
  <si>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</si>
  <si>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</si>
  <si>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</si>
  <si>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</si>
  <si>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</si>
  <si>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</si>
  <si>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</si>
  <si>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</si>
  <si>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</si>
  <si>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</si>
  <si>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</si>
  <si>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</si>
  <si>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</si>
  <si>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</si>
  <si>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</si>
  <si>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</si>
  <si>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</si>
  <si>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</si>
  <si>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</si>
  <si>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</si>
  <si>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</si>
  <si>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</si>
  <si>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</si>
  <si>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</si>
  <si>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</si>
  <si>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</si>
  <si>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</si>
  <si>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</si>
  <si>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</si>
  <si>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</si>
  <si>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</si>
  <si>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</si>
  <si>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</si>
  <si>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</si>
  <si>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</si>
  <si>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</si>
  <si>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</si>
  <si>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</si>
  <si>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</si>
  <si>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</si>
  <si>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</si>
  <si>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</si>
  <si>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</si>
  <si>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</si>
  <si>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</si>
  <si>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</si>
  <si>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</si>
  <si>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</si>
  <si>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</si>
  <si>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</si>
  <si>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</si>
  <si>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</si>
  <si>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</si>
  <si>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</si>
  <si>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</si>
  <si>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</si>
  <si>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</si>
  <si>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</si>
  <si>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</si>
  <si>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</si>
  <si>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</si>
  <si>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</si>
  <si>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</si>
  <si>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</si>
  <si>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</si>
  <si>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</si>
  <si>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</si>
  <si>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</si>
  <si>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</si>
  <si>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</si>
  <si>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</si>
  <si>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</si>
  <si>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</si>
  <si>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</si>
  <si>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</si>
  <si>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</si>
  <si>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</si>
  <si>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</si>
  <si>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</si>
  <si>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</si>
  <si>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</si>
  <si>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</si>
  <si>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</si>
  <si>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</si>
  <si>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</si>
  <si>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</si>
  <si>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</si>
  <si>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</si>
  <si>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</si>
  <si>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</si>
  <si>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</si>
  <si>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</si>
  <si>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</si>
  <si>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</si>
  <si>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</si>
  <si>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</si>
  <si>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</si>
  <si>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</si>
  <si>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</si>
  <si>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</si>
  <si>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</si>
  <si>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</si>
  <si>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</si>
  <si>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</si>
  <si>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</si>
  <si>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</si>
  <si>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</si>
  <si>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</si>
  <si>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</si>
  <si>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</si>
  <si>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</si>
  <si>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</si>
  <si>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</si>
  <si>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</si>
  <si>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</si>
  <si>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</si>
  <si>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</si>
  <si>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</si>
  <si>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</si>
  <si>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</si>
  <si>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</si>
  <si>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</si>
  <si>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</si>
  <si>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</si>
  <si>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</si>
  <si>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</si>
  <si>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</si>
  <si>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</si>
  <si>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</si>
  <si>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</si>
  <si>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</si>
  <si>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</si>
  <si>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</si>
  <si>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</si>
  <si>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</si>
  <si>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</si>
  <si>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</si>
  <si>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</si>
  <si>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</si>
  <si>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</si>
  <si>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</si>
  <si>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</si>
  <si>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</si>
  <si>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</si>
  <si>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</si>
  <si>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</si>
  <si>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</si>
  <si>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</si>
  <si>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</si>
  <si>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</si>
  <si>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</si>
  <si>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</si>
  <si>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</si>
  <si>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</si>
  <si>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</si>
  <si>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</si>
  <si>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</si>
  <si>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</si>
  <si>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</si>
  <si>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</si>
  <si>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</si>
  <si>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</si>
  <si>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</si>
  <si>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</si>
  <si>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</si>
  <si>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</si>
  <si>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</si>
  <si>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</si>
  <si>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</si>
  <si>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</si>
  <si>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</si>
  <si>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</si>
  <si>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</si>
  <si>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</si>
  <si>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</si>
  <si>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</si>
  <si>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</si>
  <si>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</si>
  <si>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</si>
  <si>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</si>
  <si>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</si>
  <si>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</si>
  <si>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</si>
  <si>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</si>
  <si>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</si>
  <si>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</si>
  <si>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</si>
  <si>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</si>
  <si>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</si>
  <si>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</si>
  <si>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</si>
  <si>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</si>
  <si>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</si>
  <si>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</si>
  <si>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</si>
  <si>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</si>
  <si>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</si>
  <si>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</si>
  <si>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</si>
  <si>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</si>
  <si>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</si>
  <si>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</si>
  <si>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</si>
  <si>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</si>
  <si>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</si>
  <si>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</si>
  <si>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</si>
  <si>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</si>
  <si>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</si>
  <si>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</si>
  <si>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</si>
  <si>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</si>
  <si>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</si>
  <si>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</si>
  <si>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</si>
  <si>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</si>
  <si>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</si>
  <si>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</si>
  <si>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</si>
  <si>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</si>
  <si>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</si>
  <si>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</si>
  <si>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</si>
  <si>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</si>
  <si>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</si>
  <si>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</si>
  <si>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</si>
  <si>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</si>
  <si>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</si>
  <si>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</si>
  <si>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</si>
  <si>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</si>
  <si>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</si>
  <si>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</si>
  <si>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</si>
  <si>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</si>
  <si>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</si>
  <si>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</si>
  <si>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</si>
  <si>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</si>
  <si>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</si>
  <si>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</si>
  <si>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</si>
  <si>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</si>
  <si>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</si>
  <si>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</si>
  <si>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</si>
  <si>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</si>
  <si>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</si>
  <si>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</si>
  <si>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</si>
  <si>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</si>
  <si>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</si>
  <si>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</si>
  <si>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</si>
  <si>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</si>
  <si>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</si>
  <si>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</si>
  <si>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</si>
  <si>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</si>
  <si>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</si>
  <si>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</si>
  <si>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</si>
  <si>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</si>
  <si>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</si>
  <si>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</si>
  <si>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</si>
  <si>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</si>
  <si>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</si>
  <si>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</si>
  <si>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</si>
  <si>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</si>
  <si>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</si>
  <si>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</si>
  <si>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</si>
  <si>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</si>
  <si>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</si>
  <si>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</si>
  <si>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</si>
  <si>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</si>
  <si>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</si>
  <si>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</si>
  <si>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</si>
  <si>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</si>
  <si>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</si>
  <si>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</si>
  <si>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</si>
  <si>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</si>
  <si>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</si>
  <si>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</si>
  <si>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</si>
  <si>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</si>
  <si>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</si>
  <si>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</si>
  <si>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</si>
  <si>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</si>
  <si>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</si>
  <si>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</si>
  <si>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</si>
  <si>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</si>
  <si>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</si>
  <si>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</si>
  <si>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</si>
  <si>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</si>
  <si>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</si>
  <si>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</si>
  <si>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</si>
  <si>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</si>
  <si>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</si>
  <si>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</si>
  <si>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</si>
  <si>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</si>
  <si>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</si>
  <si>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</si>
  <si>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</si>
  <si>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</si>
  <si>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</si>
  <si>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</si>
  <si>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</si>
  <si>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</si>
  <si>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</si>
  <si>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</si>
  <si>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</si>
  <si>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</si>
  <si>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</si>
  <si>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</si>
  <si>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</si>
  <si>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</si>
  <si>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</si>
  <si>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</si>
  <si>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</si>
  <si>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</si>
  <si>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</si>
  <si>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</si>
  <si>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</si>
  <si>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</si>
  <si>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</si>
  <si>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</si>
  <si>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</si>
  <si>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</si>
  <si>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</si>
  <si>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</si>
  <si>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</si>
  <si>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</si>
  <si>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</si>
  <si>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</si>
  <si>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</si>
  <si>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</si>
  <si>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</si>
  <si>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</si>
  <si>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</si>
  <si>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</si>
  <si>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</si>
  <si>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</si>
  <si>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</si>
  <si>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</si>
  <si>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</si>
  <si>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</si>
  <si>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</si>
  <si>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</si>
  <si>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</si>
  <si>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</si>
  <si>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</si>
  <si>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</si>
  <si>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</si>
  <si>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</si>
  <si>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</si>
  <si>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</si>
  <si>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</si>
  <si>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</si>
  <si>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</si>
  <si>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</si>
  <si>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</si>
  <si>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</si>
  <si>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</si>
  <si>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</si>
  <si>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</si>
  <si>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</si>
  <si>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</si>
  <si>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</si>
  <si>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</si>
  <si>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</si>
  <si>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</si>
  <si>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</si>
  <si>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</si>
  <si>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</si>
  <si>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</si>
  <si>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</si>
  <si>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</si>
  <si>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</si>
  <si>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</si>
  <si>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</si>
  <si>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</si>
  <si>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</si>
  <si>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</si>
  <si>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</si>
  <si>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</si>
  <si>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</si>
  <si>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</si>
  <si>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</si>
  <si>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</si>
  <si>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</si>
  <si>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</si>
  <si>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</si>
  <si>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</si>
  <si>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</si>
  <si>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</si>
  <si>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</si>
  <si>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</si>
  <si>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</si>
  <si>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</si>
  <si>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</si>
  <si>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</si>
  <si>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</si>
  <si>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</si>
  <si>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</si>
  <si>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</si>
  <si>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</si>
  <si>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</si>
  <si>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</si>
  <si>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</si>
  <si>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</si>
  <si>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</si>
  <si>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</si>
  <si>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</si>
  <si>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</si>
  <si>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</si>
  <si>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</si>
  <si>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</si>
  <si>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</si>
  <si>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</si>
  <si>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</si>
  <si>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</si>
  <si>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</si>
  <si>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</si>
  <si>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</si>
  <si>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</si>
  <si>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</si>
  <si>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</si>
  <si>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</si>
  <si>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</si>
  <si>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</si>
  <si>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</si>
  <si>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</si>
  <si>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</si>
  <si>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</si>
  <si>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</si>
  <si>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</si>
  <si>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</si>
  <si>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</si>
  <si>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</si>
  <si>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</si>
  <si>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</si>
  <si>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</si>
  <si>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</si>
  <si>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</si>
  <si>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</si>
  <si>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</si>
  <si>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</si>
  <si>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</si>
  <si>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</si>
  <si>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</si>
  <si>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</si>
  <si>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</si>
  <si>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</si>
  <si>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</si>
  <si>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</si>
  <si>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</si>
  <si>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</si>
  <si>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</si>
  <si>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</si>
  <si>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</si>
  <si>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</si>
  <si>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</si>
  <si>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</si>
  <si>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</si>
  <si>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</si>
  <si>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</si>
  <si>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</si>
  <si>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</si>
  <si>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</si>
  <si>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</si>
  <si>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</si>
  <si>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</si>
  <si>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</si>
  <si>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</si>
  <si>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</si>
  <si>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</si>
  <si>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</si>
  <si>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</si>
  <si>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</si>
  <si>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</si>
  <si>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</si>
  <si>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</si>
  <si>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</si>
  <si>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</si>
  <si>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</si>
  <si>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</si>
  <si>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</si>
  <si>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</si>
  <si>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</si>
  <si>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</si>
  <si>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</si>
  <si>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</si>
  <si>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</si>
  <si>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</si>
  <si>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</si>
  <si>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</si>
  <si>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</si>
  <si>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</si>
  <si>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</si>
  <si>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</si>
  <si>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</si>
  <si>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</si>
  <si>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</si>
  <si>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</si>
  <si>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</si>
  <si>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</si>
  <si>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</si>
  <si>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</si>
  <si>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</si>
  <si>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</si>
  <si>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</si>
  <si>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</si>
  <si>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</si>
  <si>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</si>
  <si>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</si>
  <si>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</si>
  <si>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</si>
  <si>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</si>
  <si>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</si>
  <si>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</si>
  <si>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</si>
  <si>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</si>
  <si>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</si>
  <si>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</si>
  <si>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</si>
  <si>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</si>
  <si>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</si>
  <si>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</si>
  <si>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</si>
  <si>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</si>
  <si>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</si>
  <si>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</si>
  <si>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</si>
  <si>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</si>
  <si>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</si>
  <si>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</si>
  <si>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</si>
  <si>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</si>
  <si>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</si>
  <si>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</si>
  <si>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</si>
  <si>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</si>
  <si>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</si>
  <si>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</si>
  <si>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</si>
  <si>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</si>
  <si>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</si>
  <si>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</si>
  <si>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</si>
  <si>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</si>
  <si>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</si>
  <si>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</si>
  <si>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</si>
  <si>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</si>
  <si>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</si>
  <si>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</si>
  <si>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</si>
  <si>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</si>
  <si>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</si>
  <si>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</si>
  <si>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</si>
  <si>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</si>
  <si>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</si>
  <si>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</si>
  <si>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</si>
  <si>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</si>
  <si>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</si>
  <si>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</si>
  <si>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</si>
  <si>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</si>
  <si>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</si>
  <si>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</si>
  <si>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</si>
  <si>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</si>
  <si>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</si>
  <si>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</si>
  <si>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</si>
  <si>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</si>
  <si>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</si>
  <si>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</si>
  <si>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</si>
  <si>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</si>
  <si>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</si>
  <si>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</si>
  <si>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</si>
  <si>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</si>
  <si>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</si>
  <si>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</si>
  <si>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</si>
  <si>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</si>
  <si>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</si>
  <si>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</si>
  <si>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</si>
  <si>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</si>
  <si>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</si>
  <si>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</si>
  <si>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</si>
  <si>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</si>
  <si>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</si>
  <si>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</si>
  <si>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</si>
  <si>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</si>
  <si>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</si>
  <si>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</si>
  <si>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</si>
  <si>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</si>
  <si>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</si>
  <si>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</si>
  <si>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</si>
  <si>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</si>
  <si>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</si>
  <si>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</si>
  <si>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</si>
  <si>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</si>
  <si>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</si>
  <si>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</si>
  <si>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</si>
  <si>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</si>
  <si>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</si>
  <si>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</si>
  <si>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</si>
  <si>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</si>
  <si>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</si>
  <si>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</si>
  <si>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</si>
  <si>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</si>
  <si>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</si>
  <si>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</si>
  <si>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</si>
  <si>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</si>
  <si>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</si>
  <si>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</si>
  <si>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</si>
  <si>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</si>
  <si>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</si>
  <si>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</si>
  <si>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</si>
  <si>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</si>
  <si>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</si>
  <si>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</si>
  <si>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</si>
  <si>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</si>
  <si>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</si>
  <si>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</si>
  <si>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</si>
  <si>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</si>
  <si>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</si>
  <si>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</si>
  <si>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</si>
  <si>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</si>
  <si>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</si>
  <si>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</si>
  <si>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</si>
  <si>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</si>
  <si>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</si>
  <si>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</si>
  <si>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</si>
  <si>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</si>
  <si>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</si>
  <si>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</si>
  <si>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</si>
  <si>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</si>
  <si>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</si>
  <si>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</si>
  <si>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</si>
  <si>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</si>
  <si>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</si>
  <si>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</si>
  <si>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</si>
  <si>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</si>
  <si>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</si>
  <si>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</si>
  <si>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</si>
  <si>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</si>
  <si>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</si>
  <si>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</si>
  <si>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</si>
  <si>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</si>
  <si>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</si>
  <si>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</si>
  <si>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</si>
  <si>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</si>
  <si>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</si>
  <si>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</si>
  <si>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</si>
  <si>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</si>
  <si>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</si>
  <si>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</si>
  <si>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</si>
  <si>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</si>
  <si>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</si>
  <si>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</si>
  <si>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</si>
  <si>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</si>
  <si>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</si>
  <si>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</si>
  <si>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</si>
  <si>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</si>
  <si>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</si>
  <si>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</si>
  <si>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</si>
  <si>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</si>
  <si>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</si>
  <si>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</si>
  <si>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</si>
  <si>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</si>
  <si>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</si>
  <si>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</si>
  <si>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</si>
  <si>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</si>
  <si>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</si>
  <si>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</si>
  <si>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</si>
  <si>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</si>
  <si>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</si>
  <si>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</si>
  <si>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</si>
  <si>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</si>
  <si>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</si>
  <si>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</si>
  <si>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</si>
  <si>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</si>
  <si>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</si>
  <si>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</si>
  <si>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</si>
  <si>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</si>
  <si>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</si>
  <si>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</si>
  <si>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</si>
  <si>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</si>
  <si>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</si>
  <si>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</si>
  <si>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</si>
  <si>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</si>
  <si>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</si>
  <si>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</si>
  <si>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</si>
  <si>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</si>
  <si>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</si>
  <si>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</si>
  <si>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</si>
  <si>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</si>
  <si>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</si>
  <si>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</si>
  <si>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</si>
  <si>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</si>
  <si>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</si>
  <si>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</si>
  <si>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</si>
  <si>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</si>
  <si>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</si>
  <si>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</si>
  <si>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</si>
  <si>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</si>
  <si>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</si>
  <si>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</si>
  <si>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</si>
  <si>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</si>
  <si>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</si>
  <si>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</si>
  <si>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</si>
  <si>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</si>
  <si>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</si>
  <si>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</si>
  <si>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</si>
  <si>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</si>
  <si>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</si>
  <si>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</si>
  <si>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</si>
  <si>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</si>
  <si>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</si>
  <si>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</si>
  <si>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</si>
  <si>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</si>
  <si>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</si>
  <si>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</si>
  <si>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</si>
  <si>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</si>
  <si>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</si>
  <si>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</si>
  <si>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</si>
  <si>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</si>
  <si>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</si>
  <si>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</si>
  <si>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</si>
  <si>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</si>
  <si>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</si>
  <si>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</si>
  <si>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</si>
  <si>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</si>
  <si>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</si>
  <si>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</si>
  <si>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</si>
  <si>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</si>
  <si>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</si>
  <si>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</si>
  <si>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</si>
  <si>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</si>
  <si>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</si>
  <si>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</si>
  <si>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</si>
  <si>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</si>
  <si>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</si>
  <si>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</si>
  <si>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</si>
  <si>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</si>
  <si>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</si>
  <si>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</si>
  <si>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</si>
  <si>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</si>
  <si>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</si>
  <si>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</si>
  <si>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</si>
  <si>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</si>
  <si>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</si>
  <si>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</si>
  <si>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</si>
  <si>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</si>
  <si>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</si>
  <si>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</si>
  <si>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</si>
  <si>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</si>
  <si>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</si>
  <si>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</si>
  <si>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</si>
  <si>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</si>
  <si>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</si>
  <si>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</si>
  <si>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</si>
  <si>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</si>
  <si>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</si>
  <si>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</si>
  <si>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</si>
  <si>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</si>
  <si>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</si>
  <si>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</si>
  <si>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</si>
  <si>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</si>
  <si>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</si>
  <si>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</si>
  <si>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</si>
  <si>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</si>
  <si>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</si>
  <si>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</si>
  <si>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</si>
  <si>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</si>
  <si>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</si>
  <si>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</si>
  <si>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</si>
  <si>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</si>
  <si>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</si>
  <si>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</si>
  <si>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</si>
  <si>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</si>
  <si>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</si>
  <si>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</si>
  <si>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</si>
  <si>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</si>
  <si>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</si>
  <si>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</si>
  <si>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</si>
  <si>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</si>
  <si>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</si>
  <si>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</si>
  <si>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</si>
  <si>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</si>
  <si>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</si>
  <si>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</si>
  <si>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</si>
  <si>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</si>
  <si>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</si>
  <si>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</si>
  <si>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</si>
  <si>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</si>
  <si>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</si>
  <si>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</si>
  <si>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</si>
  <si>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</si>
  <si>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</si>
  <si>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</si>
  <si>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</si>
  <si>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</si>
  <si>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</si>
  <si>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</si>
  <si>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</si>
  <si>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</si>
  <si>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</si>
  <si>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</si>
  <si>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</si>
  <si>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</si>
  <si>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</si>
  <si>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</si>
  <si>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</si>
  <si>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</si>
  <si>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</si>
  <si>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</si>
  <si>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</si>
  <si>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</si>
  <si>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</si>
  <si>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</si>
  <si>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</si>
  <si>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</si>
  <si>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</si>
  <si>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</si>
  <si>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</si>
  <si>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</si>
  <si>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</si>
  <si>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</si>
  <si>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</si>
  <si>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</si>
  <si>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</si>
  <si>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</si>
  <si>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</si>
  <si>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</si>
  <si>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</si>
  <si>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</si>
  <si>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</si>
  <si>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</si>
  <si>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</si>
  <si>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</si>
  <si>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</si>
  <si>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</si>
  <si>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</si>
  <si>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</si>
  <si>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</si>
  <si>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</si>
  <si>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</si>
  <si>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</si>
  <si>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</si>
  <si>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</si>
  <si>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</si>
  <si>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</si>
  <si>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</si>
  <si>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</si>
  <si>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</si>
  <si>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</si>
  <si>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</si>
  <si>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</si>
  <si>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</si>
  <si>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</si>
  <si>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</si>
  <si>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</si>
  <si>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</si>
  <si>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</si>
  <si>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</si>
  <si>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</si>
  <si>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</si>
  <si>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</si>
  <si>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</si>
  <si>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</si>
  <si>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</si>
  <si>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</si>
  <si>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</si>
  <si>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</si>
  <si>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</si>
  <si>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</si>
  <si>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</si>
  <si>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</si>
  <si>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</si>
  <si>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</si>
  <si>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</si>
  <si>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</si>
  <si>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</si>
  <si>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</si>
  <si>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</si>
  <si>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</si>
  <si>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</si>
  <si>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</si>
  <si>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</si>
  <si>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</si>
  <si>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</si>
  <si>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</si>
  <si>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</si>
  <si>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</si>
  <si>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</si>
  <si>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</si>
  <si>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</si>
  <si>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</si>
  <si>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</si>
  <si>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</si>
  <si>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</si>
  <si>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</si>
  <si>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</si>
  <si>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</si>
  <si>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</si>
  <si>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</si>
  <si>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</si>
  <si>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</si>
  <si>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</si>
  <si>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</si>
  <si>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</si>
  <si>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</si>
  <si>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</si>
  <si>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</si>
  <si>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</si>
  <si>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</si>
  <si>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</si>
  <si>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</si>
  <si>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</si>
  <si>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</si>
  <si>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</si>
  <si>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</si>
  <si>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</si>
  <si>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</si>
  <si>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</si>
  <si>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</si>
  <si>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</si>
  <si>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</si>
  <si>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</si>
  <si>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</si>
  <si>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</si>
  <si>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</si>
  <si>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</si>
  <si>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</si>
  <si>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</si>
  <si>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</si>
  <si>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</si>
  <si>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</si>
  <si>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</si>
  <si>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</si>
  <si>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</si>
  <si>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</si>
  <si>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</si>
  <si>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</si>
  <si>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</si>
  <si>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</si>
  <si>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</si>
  <si>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</si>
  <si>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</si>
  <si>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</si>
  <si>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</si>
  <si>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</si>
  <si>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</si>
  <si>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</si>
  <si>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</si>
  <si>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</si>
  <si>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</si>
  <si>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</si>
  <si>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</si>
  <si>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</si>
  <si>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</si>
  <si>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</si>
  <si>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</si>
  <si>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</si>
  <si>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</si>
  <si>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</si>
  <si>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</si>
  <si>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</si>
  <si>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</si>
  <si>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</si>
  <si>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</si>
  <si>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</si>
  <si>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</si>
  <si>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</si>
  <si>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</si>
  <si>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</si>
  <si>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</si>
  <si>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</si>
  <si>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</si>
  <si>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</si>
  <si>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</si>
  <si>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</si>
  <si>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</si>
  <si>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</si>
  <si>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</si>
  <si>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</si>
  <si>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</si>
  <si>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</si>
  <si>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</si>
  <si>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</si>
  <si>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</si>
  <si>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</si>
  <si>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</si>
  <si>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</si>
  <si>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</si>
  <si>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</si>
  <si>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</si>
  <si>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</si>
  <si>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</si>
  <si>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</si>
  <si>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</si>
  <si>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</si>
  <si>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</si>
  <si>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</si>
  <si>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</si>
  <si>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</si>
  <si>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</si>
  <si>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</si>
  <si>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</si>
  <si>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</si>
  <si>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</si>
  <si>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</si>
  <si>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</si>
  <si>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</si>
  <si>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</si>
  <si>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</si>
  <si>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</si>
  <si>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</si>
  <si>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</si>
  <si>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</si>
  <si>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</si>
  <si>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</si>
  <si>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</si>
  <si>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</si>
  <si>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</si>
  <si>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</si>
  <si>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</si>
  <si>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</si>
  <si>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</si>
  <si>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</si>
  <si>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</si>
  <si>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</si>
  <si>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</si>
  <si>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</si>
  <si>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</si>
  <si>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</si>
  <si>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</si>
  <si>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</si>
  <si>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</si>
  <si>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</si>
  <si>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</si>
  <si>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</si>
  <si>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</si>
  <si>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</si>
  <si>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</si>
  <si>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</si>
  <si>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</si>
  <si>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</si>
  <si>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</si>
  <si>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</si>
  <si>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</si>
  <si>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</si>
  <si>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</si>
  <si>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</si>
  <si>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</si>
  <si>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</si>
  <si>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</si>
  <si>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</si>
  <si>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</si>
  <si>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</si>
  <si>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</si>
  <si>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</si>
  <si>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</si>
  <si>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</si>
  <si>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</si>
  <si>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</si>
  <si>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</si>
  <si>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</si>
  <si>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</si>
  <si>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</si>
  <si>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</si>
  <si>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</si>
  <si>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</si>
  <si>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</si>
  <si>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</si>
  <si>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</si>
  <si>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</si>
  <si>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</si>
  <si>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</si>
  <si>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</si>
  <si>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</si>
  <si>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</si>
  <si>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</si>
  <si>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</si>
  <si>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</si>
  <si>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</si>
  <si>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</si>
  <si>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</si>
  <si>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</si>
  <si>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</si>
  <si>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</si>
  <si>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</si>
  <si>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</si>
  <si>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</si>
  <si>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</si>
  <si>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</si>
  <si>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</si>
  <si>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</si>
  <si>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</si>
  <si>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</si>
  <si>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</si>
  <si>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</si>
  <si>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</si>
  <si>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</si>
  <si>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</si>
  <si>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</si>
  <si>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</si>
  <si>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</si>
  <si>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</si>
  <si>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</si>
  <si>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</si>
  <si>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</si>
  <si>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</si>
  <si>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</si>
  <si>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</si>
  <si>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</si>
  <si>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</si>
  <si>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</si>
  <si>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</si>
  <si>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</si>
  <si>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</si>
  <si>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</si>
  <si>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</si>
  <si>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</si>
  <si>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</si>
  <si>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</si>
  <si>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</si>
  <si>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</si>
  <si>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</si>
  <si>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</si>
  <si>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</si>
  <si>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</si>
  <si>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</si>
  <si>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</si>
  <si>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</si>
  <si>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</si>
  <si>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</si>
  <si>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</si>
  <si>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</si>
  <si>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</si>
  <si>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</si>
  <si>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</si>
  <si>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</si>
  <si>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</si>
  <si>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</si>
  <si>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</si>
  <si>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</si>
  <si>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</si>
  <si>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</si>
  <si>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</si>
  <si>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</si>
  <si>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</si>
  <si>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</si>
  <si>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</si>
  <si>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</si>
  <si>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</si>
  <si>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</si>
  <si>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</si>
  <si>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</si>
  <si>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</si>
  <si>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</si>
  <si>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</si>
  <si>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</si>
  <si>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</si>
  <si>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</si>
  <si>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</si>
  <si>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</si>
  <si>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</si>
  <si>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</si>
  <si>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</si>
  <si>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</si>
  <si>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</si>
  <si>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</si>
  <si>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</si>
  <si>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</si>
  <si>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</si>
  <si>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</si>
  <si>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</si>
  <si>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</si>
  <si>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</si>
  <si>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</si>
  <si>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</si>
  <si>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</si>
  <si>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</si>
  <si>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</si>
  <si>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</si>
  <si>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</si>
  <si>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</si>
  <si>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</si>
  <si>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</si>
  <si>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</si>
  <si>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</si>
  <si>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</si>
  <si>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</si>
  <si>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</si>
  <si>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</si>
  <si>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</si>
  <si>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</si>
  <si>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</si>
  <si>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</si>
  <si>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</si>
  <si>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</si>
  <si>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</si>
  <si>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</si>
  <si>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</si>
  <si>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</si>
  <si>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</si>
  <si>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</si>
  <si>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</si>
  <si>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</si>
  <si>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</si>
  <si>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</si>
  <si>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</si>
  <si>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</si>
  <si>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</si>
  <si>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</si>
  <si>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</si>
  <si>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</si>
  <si>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</si>
  <si>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</si>
  <si>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</si>
  <si>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</si>
  <si>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</si>
  <si>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</si>
  <si>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</si>
  <si>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</si>
  <si>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</si>
  <si>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</si>
  <si>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</si>
  <si>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</si>
  <si>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</si>
  <si>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</si>
  <si>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</si>
  <si>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</si>
  <si>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</si>
  <si>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</si>
  <si>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</si>
  <si>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</si>
  <si>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</si>
  <si>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</si>
  <si>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</si>
  <si>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</si>
  <si>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</si>
  <si>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</si>
  <si>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</si>
  <si>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</si>
  <si>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</si>
  <si>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</si>
  <si>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</si>
  <si>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</si>
  <si>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</si>
  <si>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</si>
  <si>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</si>
  <si>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</si>
  <si>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</si>
  <si>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</si>
  <si>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</si>
  <si>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</si>
  <si>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</si>
  <si>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</si>
  <si>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</si>
  <si>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</si>
  <si>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</si>
  <si>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</si>
  <si>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</si>
  <si>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</si>
  <si>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</si>
  <si>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</si>
  <si>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</si>
  <si>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</si>
  <si>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</si>
  <si>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</si>
  <si>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</si>
  <si>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</si>
  <si>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</si>
  <si>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</si>
  <si>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</si>
  <si>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</si>
  <si>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</si>
  <si>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</si>
  <si>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</si>
  <si>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</si>
  <si>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</si>
  <si>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</si>
  <si>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</si>
  <si>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</si>
  <si>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</si>
  <si>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</si>
  <si>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</si>
  <si>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</si>
  <si>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</si>
  <si>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</si>
  <si>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</si>
  <si>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</si>
  <si>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</si>
  <si>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</si>
  <si>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</si>
  <si>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</si>
  <si>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</si>
  <si>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</si>
  <si>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</si>
  <si>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</si>
  <si>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</si>
  <si>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</si>
  <si>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</si>
  <si>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</si>
  <si>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</si>
  <si>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</si>
  <si>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</si>
  <si>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</si>
  <si>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</si>
  <si>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</si>
  <si>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</si>
  <si>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</si>
  <si>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</si>
  <si>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</si>
  <si>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</si>
  <si>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</si>
  <si>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</si>
  <si>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</si>
  <si>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</si>
  <si>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</si>
  <si>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</si>
  <si>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</si>
  <si>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</si>
  <si>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</si>
  <si>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</si>
  <si>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</si>
  <si>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</si>
  <si>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</si>
  <si>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</si>
  <si>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</si>
  <si>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</si>
  <si>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</si>
  <si>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</si>
  <si>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</si>
  <si>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</si>
  <si>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</si>
  <si>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</si>
  <si>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</si>
  <si>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</si>
  <si>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</si>
  <si>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</si>
  <si>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</si>
  <si>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</si>
  <si>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</si>
  <si>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</si>
  <si>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</si>
  <si>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</si>
  <si>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</si>
  <si>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</si>
  <si>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</si>
  <si>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</si>
  <si>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</si>
  <si>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</si>
  <si>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</si>
  <si>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</si>
  <si>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</si>
  <si>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</si>
  <si>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</si>
  <si>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</si>
  <si>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</si>
  <si>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</si>
  <si>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</si>
  <si>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</si>
  <si>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</si>
  <si>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</si>
  <si>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</si>
  <si>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</si>
  <si>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</si>
  <si>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</si>
  <si>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</si>
  <si>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</si>
  <si>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</si>
  <si>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</si>
  <si>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</si>
  <si>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</si>
  <si>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</si>
  <si>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</si>
  <si>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</si>
  <si>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</si>
  <si>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</si>
  <si>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</si>
  <si>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</si>
  <si>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</si>
  <si>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</si>
  <si>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</si>
  <si>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</si>
  <si>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</si>
  <si>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</si>
  <si>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</si>
  <si>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</si>
  <si>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</si>
  <si>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</si>
  <si>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</si>
  <si>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</si>
  <si>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</si>
  <si>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</si>
  <si>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</si>
  <si>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</si>
  <si>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</si>
  <si>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</si>
  <si>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</si>
  <si>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</si>
  <si>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</si>
  <si>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</si>
  <si>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</si>
  <si>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</si>
  <si>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</si>
  <si>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</si>
  <si>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</si>
  <si>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</si>
  <si>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</si>
  <si>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</si>
  <si>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</si>
  <si>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</si>
  <si>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</si>
  <si>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</si>
  <si>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</si>
  <si>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</si>
  <si>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</si>
  <si>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</si>
  <si>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</si>
  <si>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</si>
  <si>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</si>
  <si>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</si>
  <si>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</si>
  <si>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</si>
  <si>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</si>
  <si>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</si>
  <si>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</si>
  <si>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</si>
  <si>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</si>
  <si>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</si>
  <si>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</si>
  <si>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</si>
  <si>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</si>
  <si>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</si>
  <si>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</si>
  <si>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</si>
  <si>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</si>
  <si>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</si>
  <si>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</si>
  <si>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</si>
  <si>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</si>
  <si>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</si>
  <si>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</si>
  <si>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</si>
  <si>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</si>
  <si>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</si>
  <si>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</si>
  <si>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</si>
  <si>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</si>
  <si>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</si>
  <si>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</si>
  <si>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</si>
  <si>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</si>
  <si>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</si>
  <si>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</si>
  <si>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</si>
  <si>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</si>
  <si>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</si>
  <si>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</si>
  <si>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</si>
  <si>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</si>
  <si>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</si>
  <si>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</si>
  <si>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</si>
  <si>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</si>
  <si>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</si>
  <si>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</si>
  <si>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</si>
  <si>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</si>
  <si>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</si>
  <si>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</si>
  <si>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</si>
  <si>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</si>
  <si>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</si>
  <si>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</si>
  <si>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</si>
  <si>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</si>
  <si>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</si>
  <si>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</si>
  <si>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</si>
  <si>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</si>
  <si>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</si>
  <si>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</si>
  <si>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</si>
  <si>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</si>
  <si>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</si>
  <si>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</si>
  <si>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</si>
  <si>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</si>
  <si>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</si>
  <si>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</si>
  <si>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</si>
  <si>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</si>
  <si>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</si>
  <si>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</si>
  <si>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</si>
  <si>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</si>
  <si>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</si>
  <si>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</si>
  <si>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</si>
  <si>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</si>
  <si>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</si>
  <si>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</si>
  <si>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</si>
  <si>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</si>
  <si>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</si>
  <si>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</si>
  <si>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</si>
  <si>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</si>
  <si>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</si>
  <si>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</si>
  <si>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</si>
  <si>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</si>
  <si>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</si>
  <si>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</si>
  <si>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</si>
  <si>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</si>
  <si>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</si>
  <si>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</si>
  <si>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</si>
  <si>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</si>
  <si>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</si>
  <si>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</si>
  <si>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</si>
  <si>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</si>
  <si>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</si>
  <si>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</si>
  <si>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</si>
  <si>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</si>
  <si>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</si>
  <si>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</si>
  <si>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</si>
  <si>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</si>
  <si>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</si>
  <si>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</si>
  <si>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</si>
  <si>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</si>
  <si>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</si>
  <si>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</si>
  <si>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</si>
  <si>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</si>
  <si>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</si>
  <si>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</si>
  <si>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</si>
  <si>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</si>
  <si>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</si>
  <si>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</si>
  <si>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</si>
  <si>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</si>
  <si>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</si>
  <si>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</si>
  <si>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</si>
  <si>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</si>
  <si>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</si>
  <si>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</si>
  <si>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</si>
  <si>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</si>
  <si>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</si>
  <si>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</si>
  <si>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</si>
  <si>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</si>
  <si>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</si>
  <si>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</si>
  <si>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</si>
  <si>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</si>
  <si>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</si>
  <si>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</si>
  <si>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</si>
  <si>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</si>
  <si>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</si>
  <si>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</si>
  <si>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</si>
  <si>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</si>
  <si>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</si>
  <si>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</si>
  <si>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</si>
  <si>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</si>
  <si>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</si>
  <si>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</si>
  <si>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</si>
  <si>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</si>
  <si>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</si>
  <si>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</si>
  <si>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</si>
  <si>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</si>
  <si>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</si>
  <si>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</si>
  <si>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</si>
  <si>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</si>
  <si>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</si>
  <si>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</si>
  <si>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</si>
  <si>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</si>
  <si>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</si>
  <si>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</si>
  <si>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</si>
  <si>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</si>
  <si>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</si>
  <si>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</si>
  <si>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</si>
  <si>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</si>
  <si>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</si>
  <si>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</si>
  <si>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</si>
  <si>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</si>
  <si>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</si>
  <si>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</si>
  <si>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</si>
  <si>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</si>
  <si>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</si>
  <si>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</si>
  <si>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</si>
  <si>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</si>
  <si>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</si>
  <si>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</si>
  <si>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</si>
  <si>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</si>
  <si>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</si>
  <si>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</si>
  <si>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</si>
  <si>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</si>
  <si>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</si>
  <si>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</si>
  <si>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</si>
  <si>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</si>
  <si>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</si>
  <si>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</si>
  <si>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</si>
  <si>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</si>
  <si>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</si>
  <si>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</si>
  <si>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</si>
  <si>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</si>
  <si>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</si>
  <si>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</si>
  <si>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</si>
  <si>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</si>
  <si>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</si>
  <si>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</si>
  <si>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</si>
  <si>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</si>
  <si>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</si>
  <si>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</si>
  <si>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</si>
  <si>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</si>
  <si>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</si>
  <si>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</si>
  <si>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</si>
  <si>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</si>
  <si>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</si>
  <si>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</si>
  <si>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</si>
  <si>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</si>
  <si>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</si>
  <si>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</si>
  <si>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</si>
  <si>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</si>
  <si>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</si>
  <si>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</si>
  <si>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</si>
  <si>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</si>
  <si>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</si>
  <si>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</si>
  <si>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</si>
  <si>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</si>
  <si>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</si>
  <si>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</si>
  <si>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</si>
  <si>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</si>
  <si>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</si>
  <si>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</si>
  <si>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</si>
  <si>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</si>
  <si>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</si>
  <si>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</si>
  <si>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</si>
  <si>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</si>
  <si>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</si>
  <si>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</si>
  <si>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</si>
  <si>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</si>
  <si>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</si>
  <si>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</si>
  <si>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</si>
  <si>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</si>
  <si>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</si>
  <si>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</si>
  <si>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</si>
  <si>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</si>
  <si>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</si>
  <si>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</si>
  <si>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</si>
  <si>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</si>
  <si>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</si>
  <si>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</si>
  <si>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</si>
  <si>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</si>
  <si>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</si>
  <si>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</si>
  <si>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</si>
  <si>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</si>
  <si>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</si>
  <si>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</si>
  <si>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</si>
  <si>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</si>
  <si>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</si>
  <si>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</si>
  <si>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</si>
  <si>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</si>
  <si>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</si>
  <si>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</si>
  <si>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</si>
  <si>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</si>
  <si>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</si>
  <si>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</si>
  <si>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</si>
  <si>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</si>
  <si>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</si>
  <si>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</si>
  <si>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</si>
  <si>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</si>
  <si>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</si>
  <si>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</si>
  <si>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</si>
  <si>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</si>
  <si>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</si>
  <si>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</si>
  <si>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</si>
  <si>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</si>
  <si>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</si>
  <si>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</si>
  <si>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</si>
  <si>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</si>
  <si>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</si>
  <si>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</si>
  <si>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</si>
  <si>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</si>
  <si>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</si>
  <si>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</si>
  <si>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</si>
  <si>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</si>
  <si>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</si>
  <si>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</si>
  <si>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</si>
  <si>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</si>
  <si>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</si>
  <si>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</si>
  <si>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</si>
  <si>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</si>
  <si>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</si>
  <si>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</si>
  <si>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</si>
  <si>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</si>
  <si>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</si>
  <si>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</si>
  <si>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</si>
  <si>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</si>
  <si>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</si>
  <si>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</si>
  <si>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</si>
  <si>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</si>
  <si>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</si>
  <si>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</si>
  <si>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</si>
  <si>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</si>
  <si>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</si>
  <si>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</si>
  <si>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</si>
  <si>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</si>
  <si>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</si>
  <si>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</si>
  <si>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</si>
  <si>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</si>
  <si>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</si>
  <si>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</si>
  <si>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</si>
  <si>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</si>
  <si>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</si>
  <si>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</si>
  <si>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</si>
  <si>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</si>
  <si>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</si>
  <si>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</si>
  <si>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</si>
  <si>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</si>
  <si>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</si>
  <si>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</si>
  <si>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</si>
  <si>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</si>
  <si>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</si>
  <si>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</si>
  <si>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</si>
  <si>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</si>
  <si>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</si>
  <si>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</si>
  <si>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</si>
  <si>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</si>
  <si>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</si>
  <si>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</si>
  <si>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</si>
  <si>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</si>
  <si>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</si>
  <si>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</si>
  <si>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</si>
  <si>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</si>
  <si>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</si>
  <si>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</si>
  <si>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</si>
  <si>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</si>
  <si>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</si>
  <si>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</si>
  <si>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</si>
  <si>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</si>
  <si>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</si>
  <si>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</si>
  <si>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</si>
  <si>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</si>
  <si>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</si>
  <si>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</si>
  <si>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</si>
  <si>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</si>
  <si>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</si>
  <si>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</si>
  <si>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</si>
  <si>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</si>
  <si>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</si>
  <si>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</si>
  <si>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</si>
  <si>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</si>
  <si>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</si>
  <si>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</si>
  <si>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</si>
  <si>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</si>
  <si>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</si>
  <si>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</si>
  <si>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</si>
  <si>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</si>
  <si>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</si>
  <si>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</si>
  <si>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</si>
  <si>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</si>
  <si>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</si>
  <si>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</si>
  <si>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</si>
  <si>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</si>
  <si>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</si>
  <si>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</si>
  <si>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</si>
  <si>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</si>
  <si>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</si>
  <si>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</si>
  <si>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</si>
  <si>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</si>
  <si>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</si>
  <si>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</si>
  <si>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</si>
  <si>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</si>
  <si>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</si>
  <si>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</si>
  <si>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</si>
  <si>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</si>
  <si>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</si>
  <si>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</si>
  <si>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</si>
  <si>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</si>
  <si>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</si>
  <si>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</si>
  <si>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</si>
  <si>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</si>
  <si>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</si>
  <si>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</si>
  <si>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</si>
  <si>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</si>
  <si>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</si>
  <si>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</si>
  <si>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</si>
  <si>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</si>
  <si>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</si>
  <si>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</si>
  <si>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</si>
  <si>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</si>
  <si>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</si>
  <si>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</si>
  <si>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</si>
  <si>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</si>
  <si>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</si>
  <si>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</si>
  <si>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</si>
  <si>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</si>
  <si>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</si>
  <si>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</si>
  <si>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</si>
  <si>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</si>
  <si>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</si>
  <si>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</si>
  <si>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</si>
  <si>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</si>
  <si>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</si>
  <si>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</si>
  <si>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</si>
  <si>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</si>
  <si>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</si>
  <si>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</si>
  <si>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</si>
  <si>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</si>
  <si>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</si>
  <si>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</si>
  <si>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</si>
  <si>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</si>
  <si>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</si>
  <si>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</si>
  <si>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</si>
  <si>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</si>
  <si>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</si>
  <si>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</si>
  <si>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</si>
  <si>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</si>
  <si>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</si>
  <si>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</si>
  <si>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</si>
  <si>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</si>
  <si>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</si>
  <si>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</si>
  <si>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</si>
  <si>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</si>
  <si>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</si>
  <si>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</si>
  <si>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</si>
  <si>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</si>
  <si>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</si>
  <si>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</si>
  <si>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</si>
  <si>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</si>
  <si>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</si>
  <si>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</si>
  <si>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</si>
  <si>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</si>
  <si>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</si>
  <si>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</si>
  <si>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</si>
  <si>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</si>
  <si>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</si>
  <si>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</si>
  <si>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</si>
  <si>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</si>
  <si>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</si>
  <si>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</si>
  <si>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</si>
  <si>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</si>
  <si>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</si>
  <si>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</si>
  <si>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</si>
  <si>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</si>
  <si>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</si>
  <si>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</si>
  <si>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</si>
  <si>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</si>
  <si>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</si>
  <si>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</si>
  <si>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</si>
  <si>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</si>
  <si>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</si>
  <si>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</si>
  <si>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</si>
  <si>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</si>
  <si>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</si>
  <si>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</si>
  <si>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</si>
  <si>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</si>
  <si>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</si>
  <si>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</si>
  <si>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</si>
  <si>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</si>
  <si>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</si>
  <si>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</si>
  <si>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</si>
  <si>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</si>
  <si>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</si>
  <si>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</si>
  <si>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</si>
  <si>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</si>
  <si>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</si>
  <si>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</si>
  <si>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</si>
  <si>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</si>
  <si>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</si>
  <si>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</si>
  <si>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</si>
  <si>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</si>
  <si>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</si>
  <si>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</si>
  <si>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</si>
  <si>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</si>
  <si>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</si>
  <si>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</si>
  <si>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</si>
  <si>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</si>
  <si>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</si>
  <si>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</si>
  <si>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</si>
  <si>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</si>
  <si>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</si>
  <si>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</si>
  <si>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</si>
  <si>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</si>
  <si>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</si>
  <si>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</si>
  <si>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</si>
  <si>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</si>
  <si>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</si>
  <si>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</si>
  <si>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</si>
  <si>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</si>
  <si>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</si>
  <si>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</si>
  <si>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</si>
  <si>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</si>
  <si>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</si>
  <si>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</si>
  <si>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</si>
  <si>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</si>
  <si>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</si>
  <si>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</si>
  <si>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</si>
  <si>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</si>
  <si>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</si>
  <si>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</si>
  <si>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</si>
  <si>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</si>
  <si>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</si>
  <si>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</si>
  <si>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</si>
  <si>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</si>
  <si>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</si>
  <si>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</si>
  <si>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</si>
  <si>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</si>
  <si>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</si>
  <si>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</si>
  <si>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</si>
  <si>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</si>
  <si>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</si>
  <si>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</si>
  <si>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</si>
  <si>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</si>
  <si>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</si>
  <si>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</si>
  <si>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</si>
  <si>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</si>
  <si>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</si>
  <si>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</si>
  <si>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</si>
  <si>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</si>
  <si>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</si>
  <si>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</si>
  <si>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</si>
  <si>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</si>
  <si>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</si>
  <si>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</si>
  <si>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</si>
  <si>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</si>
  <si>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</si>
  <si>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</si>
  <si>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</si>
  <si>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</si>
  <si>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</si>
  <si>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</si>
  <si>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</si>
  <si>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</si>
  <si>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</si>
  <si>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</si>
  <si>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</si>
  <si>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</si>
  <si>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</si>
  <si>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</si>
  <si>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</si>
  <si>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</si>
  <si>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</si>
  <si>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</si>
  <si>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</si>
  <si>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</si>
  <si>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</si>
  <si>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</si>
  <si>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</si>
  <si>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</si>
  <si>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</si>
  <si>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</si>
  <si>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</si>
  <si>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</si>
  <si>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</si>
  <si>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</si>
  <si>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</si>
  <si>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</si>
  <si>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</si>
  <si>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</si>
  <si>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</si>
  <si>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</si>
  <si>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</si>
  <si>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</si>
  <si>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</si>
  <si>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</si>
  <si>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</si>
  <si>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</si>
  <si>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</si>
  <si>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</si>
  <si>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</si>
  <si>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</si>
  <si>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</si>
  <si>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</si>
  <si>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</si>
  <si>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</si>
  <si>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</si>
  <si>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</si>
  <si>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</si>
  <si>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</si>
  <si>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</si>
  <si>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</si>
  <si>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</si>
  <si>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</si>
  <si>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</si>
  <si>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</si>
  <si>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</si>
  <si>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</si>
  <si>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</si>
  <si>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</si>
  <si>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</si>
  <si>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</si>
  <si>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</si>
  <si>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</si>
  <si>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</si>
  <si>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</si>
  <si>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</si>
  <si>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</si>
  <si>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</si>
  <si>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</si>
  <si>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</si>
  <si>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</si>
  <si>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</si>
  <si>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</si>
  <si>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</si>
  <si>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</si>
  <si>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</si>
  <si>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</si>
  <si>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</si>
  <si>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</si>
  <si>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</si>
  <si>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</si>
  <si>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</si>
  <si>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</si>
  <si>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</si>
  <si>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</si>
  <si>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</si>
  <si>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</si>
  <si>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</si>
  <si>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</si>
  <si>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</si>
  <si>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</si>
  <si>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</si>
  <si>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</si>
  <si>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</si>
  <si>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</si>
  <si>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</si>
  <si>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</si>
  <si>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</si>
  <si>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</si>
  <si>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</si>
  <si>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</si>
  <si>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</si>
  <si>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</si>
  <si>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</si>
  <si>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</si>
  <si>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</si>
  <si>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</si>
  <si>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</si>
  <si>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</si>
  <si>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</si>
  <si>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</si>
  <si>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</si>
  <si>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</si>
  <si>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</si>
  <si>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</si>
  <si>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</si>
  <si>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</si>
  <si>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</si>
  <si>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</si>
  <si>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</si>
  <si>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</si>
  <si>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</si>
  <si>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</si>
  <si>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</si>
  <si>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</si>
  <si>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</si>
  <si>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</si>
  <si>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</si>
  <si>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</si>
  <si>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</si>
  <si>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</si>
  <si>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</si>
  <si>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</si>
  <si>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</si>
  <si>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</si>
  <si>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</si>
  <si>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</si>
  <si>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</si>
  <si>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</si>
  <si>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</si>
  <si>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</si>
  <si>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</si>
  <si>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</si>
  <si>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</si>
  <si>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</si>
  <si>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</si>
  <si>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</si>
  <si>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</si>
  <si>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</si>
  <si>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</si>
  <si>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</si>
  <si>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</si>
  <si>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</si>
  <si>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</si>
  <si>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</si>
  <si>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</si>
  <si>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</si>
  <si>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</si>
  <si>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</si>
  <si>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</si>
  <si>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</si>
  <si>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</si>
  <si>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</si>
  <si>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</si>
  <si>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</si>
  <si>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</si>
  <si>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</si>
  <si>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</si>
  <si>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</si>
  <si>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</si>
  <si>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</si>
  <si>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</si>
  <si>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</si>
  <si>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</si>
  <si>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</si>
  <si>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</si>
  <si>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</si>
  <si>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</si>
  <si>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</si>
  <si>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</si>
  <si>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</si>
  <si>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</si>
  <si>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</si>
  <si>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</si>
  <si>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</si>
  <si>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</si>
  <si>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</si>
  <si>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</si>
  <si>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</si>
  <si>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</si>
  <si>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</si>
  <si>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</si>
  <si>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</si>
  <si>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</si>
  <si>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</si>
  <si>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</si>
  <si>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</si>
  <si>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</si>
  <si>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</si>
  <si>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</si>
  <si>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</si>
  <si>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</si>
  <si>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</si>
  <si>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</si>
  <si>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</si>
  <si>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</si>
  <si>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</si>
  <si>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</si>
  <si>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</si>
  <si>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</si>
  <si>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</si>
  <si>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</si>
  <si>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</si>
  <si>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</si>
  <si>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</si>
  <si>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</si>
  <si>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</si>
  <si>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</si>
  <si>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</si>
  <si>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</si>
  <si>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</si>
  <si>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</si>
  <si>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</si>
  <si>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</si>
  <si>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</si>
  <si>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</si>
  <si>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</si>
  <si>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</si>
  <si>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</si>
  <si>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</si>
  <si>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</si>
  <si>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</si>
  <si>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</si>
  <si>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</si>
  <si>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</si>
  <si>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</si>
  <si>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</si>
  <si>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</si>
  <si>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</si>
  <si>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</si>
  <si>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</si>
  <si>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</si>
  <si>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</si>
  <si>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</si>
  <si>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</si>
  <si>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</si>
  <si>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</si>
  <si>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</si>
  <si>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</si>
  <si>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</si>
  <si>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</si>
  <si>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</si>
  <si>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</si>
  <si>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</si>
  <si>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</si>
  <si>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</si>
  <si>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</si>
  <si>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</si>
  <si>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</si>
  <si>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</si>
  <si>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</si>
  <si>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</si>
  <si>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</si>
  <si>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</si>
  <si>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</si>
  <si>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</si>
  <si>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</si>
  <si>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</si>
  <si>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</si>
  <si>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</si>
  <si>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</si>
  <si>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</si>
  <si>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</si>
  <si>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</si>
  <si>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</si>
  <si>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</si>
  <si>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</si>
  <si>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</si>
  <si>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</si>
  <si>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</si>
  <si>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</si>
  <si>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</si>
  <si>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</si>
  <si>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</si>
  <si>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</si>
  <si>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</si>
  <si>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</si>
  <si>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</si>
  <si>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</si>
  <si>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</si>
  <si>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</si>
  <si>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</si>
  <si>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</si>
  <si>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</si>
  <si>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</si>
  <si>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</si>
  <si>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</si>
  <si>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</si>
  <si>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</si>
  <si>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</si>
  <si>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</si>
  <si>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</si>
  <si>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</si>
  <si>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</si>
  <si>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</si>
  <si>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</si>
  <si>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</si>
  <si>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</si>
  <si>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</si>
  <si>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</si>
  <si>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</si>
  <si>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</si>
  <si>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</si>
  <si>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</si>
  <si>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</si>
  <si>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</si>
  <si>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</si>
  <si>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</si>
  <si>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</si>
  <si>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</si>
  <si>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</si>
  <si>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</si>
  <si>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</si>
  <si>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</si>
  <si>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</si>
  <si>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</si>
  <si>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</si>
  <si>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</si>
  <si>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</si>
  <si>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</si>
  <si>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</si>
  <si>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</si>
  <si>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</si>
  <si>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</si>
  <si>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</si>
  <si>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</si>
  <si>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</si>
  <si>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</si>
  <si>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</si>
  <si>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</si>
  <si>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</si>
  <si>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</si>
  <si>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</si>
  <si>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</si>
  <si>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</si>
  <si>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</si>
  <si>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</si>
  <si>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</si>
  <si>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</si>
  <si>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</si>
  <si>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</si>
  <si>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</si>
  <si>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</si>
  <si>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</si>
  <si>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</si>
  <si>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</si>
  <si>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</si>
  <si>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</si>
  <si>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</si>
  <si>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</si>
  <si>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</si>
  <si>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</si>
  <si>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</si>
  <si>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</si>
  <si>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</si>
  <si>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</si>
  <si>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</si>
  <si>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</si>
  <si>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</si>
  <si>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</si>
  <si>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</si>
  <si>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</si>
  <si>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</si>
  <si>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</si>
  <si>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</si>
  <si>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</si>
  <si>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</si>
  <si>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</si>
  <si>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</si>
  <si>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</si>
  <si>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</si>
  <si>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</si>
  <si>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</si>
  <si>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</si>
  <si>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</si>
  <si>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</si>
  <si>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</si>
  <si>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</si>
  <si>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</si>
  <si>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</si>
  <si>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</si>
  <si>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</si>
  <si>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</si>
  <si>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</si>
  <si>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</si>
  <si>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</si>
  <si>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</si>
  <si>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</si>
  <si>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</si>
  <si>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</si>
  <si>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</si>
  <si>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</si>
  <si>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</si>
  <si>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</si>
  <si>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</si>
  <si>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</si>
  <si>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</si>
  <si>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</si>
  <si>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</si>
  <si>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</si>
  <si>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</si>
  <si>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</si>
  <si>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</si>
  <si>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</si>
  <si>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</si>
  <si>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</si>
  <si>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</si>
  <si>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</si>
  <si>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</si>
  <si>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</si>
  <si>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</si>
  <si>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</si>
  <si>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</si>
  <si>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</si>
  <si>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</si>
  <si>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</si>
  <si>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</si>
  <si>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</si>
  <si>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</si>
  <si>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</si>
  <si>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</si>
  <si>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</si>
  <si>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</si>
  <si>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</si>
  <si>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</si>
  <si>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</si>
  <si>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</si>
  <si>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</si>
  <si>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</si>
  <si>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</si>
  <si>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</si>
  <si>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</si>
  <si>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</si>
  <si>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</si>
  <si>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</si>
  <si>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</si>
  <si>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</si>
  <si>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</si>
  <si>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</si>
  <si>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</si>
  <si>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</si>
  <si>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</si>
  <si>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</si>
  <si>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</si>
  <si>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</si>
  <si>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</si>
  <si>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</si>
  <si>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</si>
  <si>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</si>
  <si>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</si>
  <si>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</si>
  <si>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</si>
  <si>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</si>
  <si>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</si>
  <si>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</si>
  <si>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</si>
  <si>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</si>
  <si>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</si>
  <si>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</si>
  <si>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</si>
  <si>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</si>
  <si>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</si>
  <si>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</si>
  <si>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</si>
  <si>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</si>
  <si>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</si>
  <si>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</si>
  <si>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</si>
  <si>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</si>
  <si>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</si>
  <si>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</si>
  <si>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</si>
  <si>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</si>
  <si>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</si>
  <si>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</si>
  <si>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</si>
  <si>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</si>
  <si>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</si>
  <si>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</si>
  <si>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</si>
  <si>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</si>
  <si>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</si>
  <si>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</si>
  <si>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</si>
  <si>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</si>
  <si>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</si>
  <si>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</si>
  <si>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</si>
  <si>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</si>
  <si>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</si>
  <si>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</si>
  <si>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</si>
  <si>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</si>
  <si>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</si>
  <si>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</si>
  <si>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</si>
  <si>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</si>
  <si>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</si>
  <si>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</si>
  <si>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</si>
  <si>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</si>
  <si>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</si>
  <si>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</si>
  <si>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</si>
  <si>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</si>
  <si>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</si>
  <si>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</si>
  <si>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</si>
  <si>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</si>
  <si>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</si>
  <si>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</si>
  <si>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</si>
  <si>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</si>
  <si>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</si>
  <si>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</si>
  <si>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</si>
  <si>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</si>
  <si>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</si>
  <si>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</si>
  <si>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</si>
  <si>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</si>
  <si>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</si>
  <si>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</si>
  <si>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</si>
  <si>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</si>
  <si>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</si>
  <si>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</si>
  <si>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</si>
  <si>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</si>
  <si>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</si>
  <si>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</si>
  <si>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</si>
  <si>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</si>
  <si>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</si>
  <si>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</si>
  <si>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</si>
  <si>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</si>
  <si>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</si>
  <si>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</si>
  <si>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</si>
  <si>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</si>
  <si>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</si>
  <si>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</si>
  <si>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</si>
  <si>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</si>
  <si>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</si>
  <si>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</si>
  <si>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</si>
  <si>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</si>
  <si>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</si>
  <si>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</si>
  <si>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</si>
  <si>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</si>
  <si>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</si>
  <si>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</si>
  <si>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</si>
  <si>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</si>
  <si>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</si>
  <si>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</si>
  <si>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</si>
  <si>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</si>
  <si>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</si>
  <si>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</si>
  <si>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</si>
  <si>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</si>
  <si>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</si>
  <si>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</si>
  <si>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</si>
  <si>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</si>
  <si>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</si>
  <si>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</si>
  <si>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</si>
  <si>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</si>
  <si>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</si>
  <si>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</si>
  <si>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</si>
  <si>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</si>
  <si>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</si>
  <si>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</si>
  <si>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</si>
  <si>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</si>
  <si>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</si>
  <si>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</si>
  <si>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</si>
  <si>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</si>
  <si>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</si>
  <si>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</si>
  <si>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</si>
  <si>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</si>
  <si>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</si>
  <si>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</si>
  <si>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</si>
  <si>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</si>
  <si>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</si>
  <si>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</si>
  <si>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</si>
  <si>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</si>
  <si>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</si>
  <si>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</si>
  <si>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</si>
  <si>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</si>
  <si>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</si>
  <si>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</si>
  <si>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</si>
  <si>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</si>
  <si>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</si>
  <si>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</si>
  <si>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</si>
  <si>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</si>
  <si>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</si>
  <si>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</si>
  <si>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</si>
  <si>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</si>
  <si>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</si>
  <si>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</si>
  <si>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</si>
  <si>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</si>
  <si>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</si>
  <si>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</si>
  <si>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</si>
  <si>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</si>
  <si>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</si>
  <si>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</si>
  <si>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</si>
  <si>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</si>
  <si>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</si>
  <si>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</si>
  <si>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</si>
  <si>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</si>
  <si>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</si>
  <si>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</si>
  <si>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</si>
  <si>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</si>
  <si>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</si>
  <si>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</si>
  <si>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</si>
  <si>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</si>
  <si>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</si>
  <si>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</si>
  <si>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</si>
  <si>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</si>
  <si>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</si>
  <si>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</si>
  <si>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</si>
  <si>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</si>
  <si>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</si>
  <si>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</si>
  <si>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</si>
  <si>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</si>
  <si>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</si>
  <si>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</si>
  <si>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</si>
  <si>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</si>
  <si>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</si>
  <si>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</si>
  <si>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</si>
  <si>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</si>
  <si>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</si>
  <si>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</si>
  <si>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</si>
  <si>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</si>
  <si>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</si>
  <si>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</si>
  <si>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</si>
  <si>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</si>
  <si>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</si>
  <si>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</si>
  <si>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</si>
  <si>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</si>
  <si>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</si>
  <si>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</si>
  <si>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</si>
  <si>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</si>
  <si>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</si>
  <si>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</si>
  <si>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</si>
  <si>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</si>
  <si>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</si>
  <si>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</si>
  <si>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</si>
  <si>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</si>
  <si>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</si>
  <si>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</si>
  <si>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</si>
  <si>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</si>
  <si>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</si>
  <si>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</si>
  <si>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</si>
  <si>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</si>
  <si>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</si>
  <si>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</si>
  <si>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</si>
  <si>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</si>
  <si>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</si>
  <si>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</si>
  <si>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</si>
  <si>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</si>
  <si>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</si>
  <si>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</si>
  <si>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</si>
  <si>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</si>
  <si>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</si>
  <si>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</si>
  <si>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</si>
  <si>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</si>
  <si>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</si>
  <si>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</si>
  <si>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</si>
  <si>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</si>
  <si>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</si>
  <si>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</si>
  <si>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</si>
  <si>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</si>
  <si>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</si>
  <si>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</si>
  <si>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</si>
  <si>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</si>
  <si>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</si>
  <si>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</si>
  <si>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</si>
  <si>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</si>
  <si>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</si>
  <si>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</si>
  <si>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</si>
  <si>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</si>
  <si>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</si>
  <si>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</si>
  <si>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</si>
  <si>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</si>
  <si>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</si>
  <si>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</si>
  <si>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</si>
  <si>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</si>
  <si>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</si>
  <si>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</si>
  <si>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</si>
  <si>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</si>
  <si>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</si>
  <si>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</si>
  <si>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</si>
  <si>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</si>
  <si>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</si>
  <si>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</si>
  <si>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</si>
  <si>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</si>
  <si>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</si>
  <si>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</si>
  <si>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</si>
  <si>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</si>
  <si>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</si>
  <si>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</si>
  <si>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</si>
  <si>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</si>
  <si>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</si>
  <si>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</si>
  <si>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</si>
  <si>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</si>
  <si>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</si>
  <si>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</si>
  <si>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</si>
  <si>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</si>
  <si>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</si>
  <si>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</si>
  <si>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</si>
  <si>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</si>
  <si>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</si>
  <si>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</si>
  <si>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</si>
  <si>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</si>
  <si>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</si>
  <si>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</si>
  <si>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</si>
  <si>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</si>
  <si>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</si>
  <si>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</si>
  <si>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</si>
  <si>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</si>
  <si>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</si>
  <si>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</si>
  <si>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</si>
  <si>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</si>
  <si>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</si>
  <si>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</si>
  <si>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</si>
  <si>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</si>
  <si>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</si>
  <si>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</si>
  <si>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</si>
  <si>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</si>
  <si>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</si>
  <si>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</si>
  <si>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</si>
  <si>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</si>
  <si>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</si>
  <si>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</si>
  <si>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</si>
  <si>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</si>
  <si>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</si>
  <si>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</si>
  <si>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</si>
  <si>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</si>
  <si>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</si>
  <si>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</si>
  <si>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</si>
  <si>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</si>
  <si>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</si>
  <si>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</si>
  <si>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</si>
  <si>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</si>
  <si>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</si>
  <si>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</si>
  <si>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</si>
  <si>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</si>
  <si>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</si>
  <si>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</si>
  <si>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</si>
  <si>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</si>
  <si>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</si>
  <si>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</si>
  <si>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</si>
  <si>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</si>
  <si>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</si>
  <si>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</si>
  <si>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</si>
  <si>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</si>
  <si>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</si>
  <si>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</si>
  <si>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</si>
  <si>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</si>
  <si>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</si>
  <si>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</si>
  <si>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</si>
  <si>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</si>
  <si>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</si>
  <si>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</si>
  <si>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</si>
  <si>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</si>
  <si>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</si>
  <si>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</si>
  <si>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</si>
  <si>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</si>
  <si>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</si>
  <si>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</si>
  <si>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</si>
  <si>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</si>
  <si>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</si>
  <si>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</si>
  <si>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</si>
  <si>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</si>
  <si>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</si>
  <si>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</si>
  <si>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</si>
  <si>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</si>
  <si>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</si>
  <si>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</si>
  <si>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</si>
  <si>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</si>
  <si>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</si>
  <si>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</si>
  <si>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</si>
  <si>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</si>
  <si>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</si>
  <si>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</si>
  <si>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</si>
  <si>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</si>
  <si>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</si>
  <si>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</si>
  <si>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</si>
  <si>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</si>
  <si>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</si>
  <si>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</si>
  <si>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</si>
  <si>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</si>
  <si>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</si>
  <si>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</si>
  <si>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</si>
  <si>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</si>
  <si>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</si>
  <si>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</si>
  <si>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</si>
  <si>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</si>
  <si>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</si>
  <si>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</si>
  <si>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</si>
  <si>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</si>
  <si>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</si>
  <si>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</si>
  <si>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</si>
  <si>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</si>
  <si>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</si>
  <si>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</si>
  <si>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</si>
  <si>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</si>
  <si>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</si>
  <si>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</si>
  <si>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</si>
  <si>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</si>
  <si>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</si>
  <si>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</si>
  <si>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</si>
  <si>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</si>
  <si>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</si>
  <si>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</si>
  <si>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</si>
  <si>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</si>
  <si>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</si>
  <si>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</si>
  <si>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</si>
  <si>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</si>
  <si>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</si>
  <si>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</si>
  <si>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</si>
  <si>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</si>
  <si>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</si>
  <si>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</si>
  <si>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</si>
  <si>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</si>
  <si>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</si>
  <si>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</si>
  <si>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</si>
  <si>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</si>
  <si>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</si>
  <si>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</si>
  <si>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</si>
  <si>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</si>
  <si>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</si>
  <si>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</si>
  <si>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</si>
  <si>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</si>
  <si>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</si>
  <si>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</si>
  <si>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</si>
  <si>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</si>
  <si>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</si>
  <si>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</si>
  <si>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</si>
  <si>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</si>
  <si>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</si>
  <si>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</si>
  <si>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</si>
  <si>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</si>
  <si>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</si>
  <si>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</si>
  <si>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</si>
  <si>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</si>
  <si>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</si>
  <si>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</si>
  <si>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</si>
  <si>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</si>
  <si>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</si>
  <si>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</si>
  <si>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</si>
  <si>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</si>
  <si>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</si>
  <si>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</si>
  <si>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</si>
  <si>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</si>
  <si>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</si>
  <si>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</si>
  <si>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</si>
  <si>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</si>
  <si>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</si>
  <si>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</si>
  <si>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</si>
  <si>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</si>
  <si>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</si>
  <si>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</si>
  <si>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</si>
  <si>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</si>
  <si>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</si>
  <si>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</si>
  <si>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</si>
  <si>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</si>
  <si>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</si>
  <si>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</si>
  <si>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</si>
  <si>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</si>
  <si>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</si>
  <si>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</si>
  <si>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</si>
  <si>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</si>
  <si>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</si>
  <si>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</si>
  <si>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</si>
  <si>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</si>
  <si>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</si>
  <si>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</si>
  <si>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</si>
  <si>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</si>
  <si>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</si>
  <si>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</si>
  <si>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</si>
  <si>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</si>
  <si>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</si>
  <si>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</si>
  <si>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</si>
  <si>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</si>
  <si>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</si>
  <si>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</si>
  <si>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</si>
  <si>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</si>
  <si>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</si>
  <si>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</si>
  <si>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</si>
  <si>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</si>
  <si>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</si>
  <si>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</si>
  <si>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</si>
  <si>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</si>
  <si>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</si>
  <si>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</si>
  <si>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</si>
  <si>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</si>
  <si>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</si>
  <si>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</si>
  <si>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</si>
  <si>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</si>
  <si>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</si>
  <si>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</si>
  <si>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</si>
  <si>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</si>
  <si>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</si>
  <si>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</si>
  <si>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</si>
  <si>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</si>
  <si>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</si>
  <si>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</si>
  <si>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</si>
  <si>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</si>
  <si>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</si>
  <si>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</si>
  <si>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</si>
  <si>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</si>
  <si>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</si>
  <si>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</si>
  <si>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</si>
  <si>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</si>
  <si>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</si>
  <si>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</si>
  <si>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</si>
  <si>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</si>
  <si>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</si>
  <si>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</si>
  <si>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</si>
  <si>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</si>
  <si>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</si>
  <si>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</si>
  <si>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</si>
  <si>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</si>
  <si>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</si>
  <si>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</si>
  <si>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</si>
  <si>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</si>
  <si>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</si>
  <si>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</si>
  <si>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</si>
  <si>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</si>
  <si>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</si>
  <si>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</si>
  <si>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</si>
  <si>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</si>
  <si>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</si>
  <si>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</si>
  <si>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</si>
  <si>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</si>
  <si>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</si>
  <si>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</si>
  <si>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</si>
  <si>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</si>
  <si>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</si>
  <si>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</si>
  <si>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</si>
  <si>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</si>
  <si>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</si>
  <si>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</si>
  <si>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</si>
  <si>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</si>
  <si>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</si>
  <si>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</si>
  <si>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</si>
  <si>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</si>
  <si>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</si>
  <si>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</si>
  <si>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</si>
  <si>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</si>
  <si>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</si>
  <si>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</si>
  <si>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</si>
  <si>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</si>
  <si>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</si>
  <si>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</si>
  <si>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</si>
  <si>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</si>
  <si>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</si>
  <si>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</si>
  <si>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</si>
  <si>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</si>
  <si>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</si>
  <si>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</si>
  <si>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</si>
  <si>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</si>
  <si>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</si>
  <si>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</si>
  <si>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</si>
  <si>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</si>
  <si>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</si>
  <si>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</si>
  <si>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</si>
  <si>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</si>
  <si>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</si>
  <si>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</si>
  <si>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</si>
  <si>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</si>
  <si>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</si>
  <si>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</si>
  <si>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</si>
  <si>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</si>
  <si>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</si>
  <si>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</si>
  <si>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</si>
  <si>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</si>
  <si>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</si>
  <si>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</si>
  <si>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</si>
  <si>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</si>
  <si>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</si>
  <si>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</si>
  <si>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</si>
  <si>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</si>
  <si>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</si>
  <si>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</si>
  <si>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</si>
  <si>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</si>
  <si>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</si>
  <si>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</si>
  <si>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</si>
  <si>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</si>
  <si>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</si>
  <si>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</si>
  <si>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</si>
  <si>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</si>
  <si>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</si>
  <si>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</si>
  <si>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</si>
  <si>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</si>
  <si>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</si>
  <si>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</si>
  <si>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</si>
  <si>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</si>
  <si>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</si>
  <si>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</si>
  <si>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</si>
  <si>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</si>
  <si>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</si>
  <si>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</si>
  <si>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</si>
  <si>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</si>
  <si>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</si>
  <si>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</si>
  <si>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</si>
  <si>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</si>
  <si>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</si>
  <si>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</si>
  <si>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</si>
  <si>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</si>
  <si>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</si>
  <si>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</si>
  <si>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</si>
  <si>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</si>
  <si>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</si>
  <si>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</si>
  <si>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</si>
  <si>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</si>
  <si>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</si>
  <si>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</si>
  <si>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</si>
  <si>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</si>
  <si>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</si>
  <si>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</si>
  <si>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</si>
  <si>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</si>
  <si>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</si>
  <si>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</si>
  <si>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</si>
  <si>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</si>
  <si>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</si>
  <si>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</si>
  <si>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</si>
  <si>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</si>
  <si>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</si>
  <si>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</si>
  <si>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</si>
  <si>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</si>
  <si>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</si>
  <si>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</si>
  <si>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</si>
  <si>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</si>
  <si>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</si>
  <si>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</si>
  <si>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</si>
  <si>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</si>
  <si>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</si>
  <si>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</si>
  <si>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</si>
  <si>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</si>
  <si>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</si>
  <si>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</si>
  <si>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</si>
  <si>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</si>
  <si>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</si>
  <si>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</si>
  <si>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</si>
  <si>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</si>
  <si>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</si>
  <si>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</si>
  <si>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</si>
  <si>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</si>
  <si>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</si>
  <si>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</si>
  <si>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</si>
  <si>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</si>
  <si>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</si>
  <si>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</si>
  <si>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</si>
  <si>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</si>
  <si>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</si>
  <si>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</si>
  <si>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</si>
  <si>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</si>
  <si>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</si>
  <si>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</si>
  <si>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</si>
  <si>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</si>
  <si>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</si>
  <si>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</si>
  <si>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</si>
  <si>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</si>
  <si>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</si>
  <si>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</si>
  <si>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</si>
  <si>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</si>
  <si>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</si>
  <si>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</si>
  <si>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</si>
  <si>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</si>
  <si>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</si>
  <si>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</si>
  <si>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</si>
  <si>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</si>
  <si>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</si>
  <si>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</si>
  <si>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</si>
  <si>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</si>
  <si>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</si>
  <si>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</si>
  <si>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</si>
  <si>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</si>
  <si>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</si>
  <si>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</si>
  <si>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</si>
  <si>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</si>
  <si>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</si>
  <si>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</si>
  <si>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</si>
  <si>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</si>
  <si>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</si>
  <si>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</si>
  <si>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</si>
  <si>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</si>
  <si>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</si>
  <si>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</si>
  <si>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</si>
  <si>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</si>
  <si>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</si>
  <si>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</si>
  <si>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</si>
  <si>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</si>
  <si>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</si>
  <si>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</si>
  <si>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</si>
  <si>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</si>
  <si>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</si>
  <si>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</si>
  <si>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</si>
  <si>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</si>
  <si>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</si>
  <si>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</si>
  <si>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</si>
  <si>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</si>
  <si>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</si>
  <si>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</si>
  <si>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</si>
  <si>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</si>
  <si>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</si>
  <si>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</si>
  <si>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</si>
  <si>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</si>
  <si>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</si>
  <si>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</si>
  <si>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</si>
  <si>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</si>
  <si>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</si>
  <si>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</si>
  <si>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</si>
  <si>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</si>
  <si>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</si>
  <si>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</si>
  <si>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</si>
  <si>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</si>
  <si>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</si>
  <si>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</si>
  <si>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</si>
  <si>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</si>
  <si>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</si>
  <si>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</si>
  <si>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</si>
  <si>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</si>
  <si>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</si>
  <si>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</si>
  <si>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</si>
  <si>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</si>
  <si>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</si>
  <si>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</si>
  <si>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</si>
  <si>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</si>
  <si>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</si>
  <si>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</si>
  <si>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</si>
  <si>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</si>
  <si>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</si>
  <si>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</si>
  <si>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</si>
  <si>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</si>
  <si>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</si>
  <si>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</si>
  <si>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</si>
  <si>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</si>
  <si>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</si>
  <si>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</si>
  <si>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</si>
  <si>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</si>
  <si>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</si>
  <si>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</si>
  <si>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</si>
  <si>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</si>
  <si>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</si>
  <si>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</si>
  <si>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</si>
  <si>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</si>
  <si>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</si>
  <si>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</si>
  <si>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</si>
  <si>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</si>
  <si>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</si>
  <si>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</si>
  <si>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</si>
  <si>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</si>
  <si>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</si>
  <si>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</si>
  <si>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</si>
  <si>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</si>
  <si>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</si>
  <si>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</si>
  <si>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</si>
  <si>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</si>
  <si>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</si>
  <si>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</si>
  <si>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</si>
  <si>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</si>
  <si>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</si>
  <si>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</si>
  <si>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</si>
  <si>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</si>
  <si>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</si>
  <si>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</si>
  <si>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</si>
  <si>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</si>
  <si>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</si>
  <si>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</si>
  <si>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</si>
  <si>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</si>
  <si>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</si>
  <si>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</si>
  <si>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</si>
  <si>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</si>
  <si>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</si>
  <si>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</si>
  <si>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</si>
  <si>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</si>
  <si>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</si>
  <si>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</si>
  <si>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PRECI-DIP SA</t>
  </si>
  <si>
    <t>Rue Saint-Henri 11, CH-2800 Delémont</t>
  </si>
  <si>
    <t>Mrs Laura Bartek</t>
  </si>
  <si>
    <t>l.bartek@precidip.com</t>
  </si>
  <si>
    <t>+41 32 421 71 03</t>
  </si>
  <si>
    <t>Mme Nadine Gérard</t>
  </si>
  <si>
    <t>Purchase Manager</t>
  </si>
  <si>
    <t>n.gerard@precidip.com</t>
  </si>
  <si>
    <t>+41 32 421 04 00</t>
  </si>
  <si>
    <t>http://www.precidip.com/Htdocs/Files/v/5854.pdf</t>
  </si>
  <si>
    <t>Conflict-free sourcing requirement is included in our purchasing T&amp;C and part of our standard contract. Compliance is aditionnally assessed during annual supplier assessement and during supplier audits.</t>
  </si>
  <si>
    <t>Yes, in conformance with IPC1755 (e.g., CMRT)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</si>
</sst>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2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
      <sz val="12"/>
      <name val="Cambria"/>
      <family val="3"/>
      <charset val="128"/>
      <scheme val="major"/>
    </font>
    <font>
      <u/>
      <sz val="10"/>
      <color indexed="12"/>
      <name val="Cambria"/>
      <family val="3"/>
      <charset val="128"/>
      <scheme val="major"/>
    </font>
    <font>
      <sz val="10"/>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3"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9" fillId="0" borderId="0">
      <alignment vertical="center"/>
    </xf>
    <xf numFmtId="168" fontId="4" fillId="0" borderId="0"/>
    <xf numFmtId="0" fontId="70" fillId="0" borderId="0"/>
    <xf numFmtId="0" fontId="5" fillId="0" borderId="0"/>
    <xf numFmtId="0" fontId="83" fillId="0" borderId="0"/>
    <xf numFmtId="0" fontId="70"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0" fillId="0" borderId="0"/>
    <xf numFmtId="0" fontId="70"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71" fillId="0" borderId="0"/>
    <xf numFmtId="0" fontId="83"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7"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7" fillId="0" borderId="0" applyNumberFormat="0" applyFill="0" applyBorder="0" applyAlignment="0" applyProtection="0"/>
  </cellStyleXfs>
  <cellXfs count="421">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8"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8"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8" fontId="50" fillId="0" borderId="0" xfId="485" applyFont="1" applyAlignment="1">
      <alignment horizontal="left" vertical="top" wrapText="1"/>
    </xf>
    <xf numFmtId="0" fontId="95"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7"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3"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6" fillId="0" borderId="0" xfId="0" applyFont="1" applyAlignment="1">
      <alignment vertical="top" wrapText="1"/>
    </xf>
    <xf numFmtId="0" fontId="98" fillId="0" borderId="0" xfId="0" applyFont="1" applyAlignment="1">
      <alignment vertical="top" wrapText="1"/>
    </xf>
    <xf numFmtId="0" fontId="99" fillId="0" borderId="0" xfId="511" applyFont="1" applyAlignment="1">
      <alignment horizontal="left" vertical="top" wrapText="1"/>
    </xf>
    <xf numFmtId="0" fontId="89" fillId="0" borderId="0" xfId="0" applyFont="1" applyAlignment="1">
      <alignment vertical="top" wrapText="1"/>
    </xf>
    <xf numFmtId="0" fontId="96"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99" fillId="0" borderId="0" xfId="0" applyFont="1" applyAlignment="1">
      <alignment vertical="top" wrapText="1"/>
    </xf>
    <xf numFmtId="0" fontId="108" fillId="0" borderId="0" xfId="0" applyFont="1" applyAlignment="1">
      <alignment vertical="top" wrapText="1"/>
    </xf>
    <xf numFmtId="0" fontId="107" fillId="0" borderId="0" xfId="0" applyFont="1" applyAlignment="1">
      <alignment vertical="top" wrapText="1"/>
    </xf>
    <xf numFmtId="0" fontId="109" fillId="0" borderId="0" xfId="0" applyFont="1" applyAlignment="1">
      <alignment vertical="top" wrapText="1"/>
    </xf>
    <xf numFmtId="0" fontId="102" fillId="0" borderId="0" xfId="0" applyFont="1" applyAlignment="1">
      <alignment vertical="top" wrapText="1"/>
    </xf>
    <xf numFmtId="0" fontId="111" fillId="0" borderId="0" xfId="0" applyFont="1" applyAlignment="1">
      <alignment vertical="top" wrapText="1"/>
    </xf>
    <xf numFmtId="0" fontId="80" fillId="0" borderId="0" xfId="639" applyFont="1" applyAlignment="1">
      <alignment horizontal="left" vertical="top" wrapText="1"/>
    </xf>
    <xf numFmtId="0" fontId="114" fillId="0" borderId="0" xfId="0" applyFont="1" applyAlignment="1">
      <alignment vertical="top" wrapText="1"/>
    </xf>
    <xf numFmtId="0" fontId="100"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0"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0"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5" fillId="0" borderId="0" xfId="0" applyFont="1" applyAlignment="1">
      <alignment vertical="top" wrapText="1"/>
    </xf>
    <xf numFmtId="0" fontId="99"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9"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6"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8" fillId="45" borderId="31" xfId="0" applyNumberFormat="1" applyFont="1" applyFill="1" applyBorder="1" applyAlignment="1" applyProtection="1">
      <alignment horizontal="left" vertical="center" wrapText="1"/>
      <protection locked="0" hidden="1"/>
    </xf>
    <xf numFmtId="49" fontId="18" fillId="45" borderId="25" xfId="0" applyNumberFormat="1" applyFont="1" applyFill="1" applyBorder="1" applyAlignment="1" applyProtection="1">
      <alignment horizontal="left" vertical="center" wrapText="1"/>
      <protection locked="0" hidden="1"/>
    </xf>
    <xf numFmtId="49" fontId="18" fillId="45" borderId="58" xfId="0" applyNumberFormat="1" applyFont="1" applyFill="1" applyBorder="1" applyAlignment="1" applyProtection="1">
      <alignment horizontal="left" vertical="center" wrapText="1"/>
      <protection locked="0" hidden="1"/>
    </xf>
    <xf numFmtId="49" fontId="118" fillId="45" borderId="56" xfId="829" applyNumberFormat="1" applyFont="1" applyFill="1" applyBorder="1" applyAlignment="1" applyProtection="1">
      <alignment horizontal="left" vertical="center" wrapText="1"/>
      <protection locked="0" hidden="1"/>
    </xf>
    <xf numFmtId="49" fontId="118" fillId="45" borderId="11" xfId="829" applyNumberFormat="1" applyFont="1" applyFill="1" applyBorder="1" applyAlignment="1" applyProtection="1">
      <alignment horizontal="left" vertical="center" wrapText="1"/>
      <protection locked="0" hidden="1"/>
    </xf>
    <xf numFmtId="49" fontId="118" fillId="45" borderId="33" xfId="829" applyNumberFormat="1" applyFont="1" applyFill="1" applyBorder="1" applyAlignment="1" applyProtection="1">
      <alignment horizontal="left" vertical="center" wrapText="1"/>
      <protection locked="0" hidden="1"/>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49" fontId="117" fillId="45" borderId="56" xfId="829" applyNumberFormat="1" applyFill="1" applyBorder="1" applyAlignment="1" applyProtection="1">
      <alignment horizontal="left" vertical="center" wrapText="1"/>
      <protection locked="0"/>
    </xf>
    <xf numFmtId="49" fontId="18" fillId="0" borderId="56" xfId="0" applyNumberFormat="1" applyFont="1" applyBorder="1" applyAlignment="1" applyProtection="1">
      <alignment horizontal="left" vertical="center" wrapText="1"/>
      <protection locked="0"/>
    </xf>
    <xf numFmtId="49" fontId="18" fillId="0" borderId="11" xfId="0" applyNumberFormat="1" applyFont="1" applyBorder="1" applyAlignment="1" applyProtection="1">
      <alignment horizontal="left" vertical="center" wrapText="1"/>
      <protection locked="0"/>
    </xf>
    <xf numFmtId="49" fontId="18" fillId="0" borderId="33" xfId="0" applyNumberFormat="1" applyFont="1" applyBorder="1" applyAlignment="1" applyProtection="1">
      <alignment horizontal="left" vertical="center" wrapText="1"/>
      <protection locked="0"/>
    </xf>
    <xf numFmtId="0" fontId="119" fillId="45" borderId="56" xfId="829" applyFont="1" applyFill="1" applyBorder="1" applyAlignment="1" applyProtection="1">
      <alignment horizontal="left" vertical="center" wrapText="1"/>
      <protection locked="0"/>
    </xf>
    <xf numFmtId="0" fontId="120" fillId="45" borderId="11" xfId="0" applyFont="1" applyFill="1" applyBorder="1" applyAlignment="1" applyProtection="1">
      <alignment horizontal="left" vertical="center" wrapText="1"/>
      <protection locked="0"/>
    </xf>
    <xf numFmtId="0" fontId="120" fillId="45" borderId="33" xfId="0" applyFont="1" applyFill="1" applyBorder="1" applyAlignment="1" applyProtection="1">
      <alignment horizontal="left" vertical="center" wrapText="1"/>
      <protection locked="0"/>
    </xf>
  </cellXfs>
  <cellStyles count="830">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Avertissement" xfId="684" builtinId="1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 xfId="681" builtinId="22" customBuiltin="1"/>
    <cellStyle name="Calculation 2" xfId="32" xr:uid="{00000000-0005-0000-0000-00004E000000}"/>
    <cellStyle name="Calculation 2 2" xfId="623" xr:uid="{00000000-0005-0000-0000-00004F000000}"/>
    <cellStyle name="Cellule liée" xfId="682" builtinId="24"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trée" xfId="679"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Insatisfaisant" xfId="677" builtinId="27" customBuiltin="1"/>
    <cellStyle name="Lien hypertexte" xfId="829" builtinId="8"/>
    <cellStyle name="Linked Cell 2" xfId="501" xr:uid="{00000000-0005-0000-0000-00003B020000}"/>
    <cellStyle name="Neutral 2" xfId="502" xr:uid="{00000000-0005-0000-0000-00003D020000}"/>
    <cellStyle name="Neutral 2 2" xfId="634" xr:uid="{00000000-0005-0000-0000-00003E020000}"/>
    <cellStyle name="Neutre" xfId="678" builtinId="28" customBuiltin="1"/>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atisfaisant" xfId="676" builtinId="26" customBuiltin="1"/>
    <cellStyle name="Sortie"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xte explicatif" xfId="685" builtinId="53" customBuiltin="1"/>
    <cellStyle name="Title 2" xfId="589" xr:uid="{00000000-0005-0000-0000-0000BF020000}"/>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xr:uid="{00000000-0005-0000-0000-0000C1020000}"/>
    <cellStyle name="Vérification" xfId="683" builtinId="23"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6">
    <dxf>
      <fill>
        <patternFill>
          <bgColor rgb="FFFFFF00"/>
        </patternFill>
      </fill>
    </dxf>
    <dxf>
      <fill>
        <patternFill patternType="none"/>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recidip.com/Htdocs/Files/v/5854.pdf" TargetMode="External"/><Relationship Id="rId2" Type="http://schemas.openxmlformats.org/officeDocument/2006/relationships/hyperlink" Target="mailto:n.gerard@precidip.com" TargetMode="External"/><Relationship Id="rId1" Type="http://schemas.openxmlformats.org/officeDocument/2006/relationships/hyperlink" Target="mailto:l.bartek@precidip.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19" workbookViewId="0">
      <selection activeCell="A25" sqref="A25"/>
    </sheetView>
  </sheetViews>
  <sheetFormatPr baseColWidth="10" defaultColWidth="8.90625" defaultRowHeight="12.6"/>
  <cols>
    <col min="1" max="1" width="143" style="168" customWidth="1"/>
    <col min="2" max="2" width="34.90625" style="168" customWidth="1"/>
    <col min="3" max="3" width="8.90625" style="168" customWidth="1"/>
    <col min="4" max="16384" width="8.90625" style="168"/>
  </cols>
  <sheetData>
    <row r="1" spans="1:2" ht="104.1" customHeight="1">
      <c r="A1" s="183" t="str">
        <f ca="1">OFFSET(L!$C$1,MATCH("Instructions"&amp;ADDRESS(ROW(),COLUMN(),4),L!$A:$A,0)-1,SL,,)</f>
        <v>RMI:www.responsiblemineralsinitiative.org/</v>
      </c>
      <c r="B1" s="191"/>
    </row>
    <row r="2" spans="1:2" ht="16.2">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399999999999999"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6.2">
      <c r="A34" s="253"/>
      <c r="B34" s="191"/>
    </row>
    <row r="35" spans="1:2" ht="68.400000000000006"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 customHeight="1">
      <c r="A44" s="237"/>
      <c r="B44" s="191"/>
    </row>
    <row r="45" spans="1:2" ht="64.8">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 customHeight="1">
      <c r="A49" s="94" t="str">
        <f ca="1">OFFSET(L!$C$1,MATCH("Instructions"&amp;ADDRESS(ROW(),COLUMN(),4),L!$A:$A,0)-1,SL,,)</f>
        <v>2. Metal (*)   -   Use the pull down menu to select the metal for which you are entering smelter information. This field is mandatory.</v>
      </c>
      <c r="B49" s="19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6.2">
      <c r="A74" s="194" t="s">
        <v>0</v>
      </c>
      <c r="B74" s="190"/>
    </row>
    <row r="75" spans="1:2" ht="16.8"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baseColWidth="10" defaultColWidth="8.7265625" defaultRowHeight="12.6"/>
  <cols>
    <col min="1" max="1" width="20.453125" style="58" customWidth="1"/>
    <col min="2" max="2" width="57.08984375" style="58" customWidth="1"/>
    <col min="3" max="16384" width="8.726562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baseColWidth="10" defaultColWidth="8.7265625" defaultRowHeight="12.6"/>
  <cols>
    <col min="2" max="2" width="27.3632812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874DC29C-5BB3-4DD8-AD78-8F671E1660A3}"/>
    </customSheetView>
    <customSheetView guid="{4BDF1A28-30D5-449D-B20E-D6C97EF9FAE1}" showAutoFilter="1">
      <selection activeCell="C1" sqref="C1:D65536"/>
      <pageMargins left="0" right="0" top="0" bottom="0" header="0" footer="0"/>
      <pageSetup orientation="portrait"/>
      <autoFilter ref="B1:C1" xr:uid="{27A33FF5-77A0-4E2B-83BF-A8227FEF4C89}"/>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baseColWidth="10" defaultColWidth="11" defaultRowHeight="12.6"/>
  <cols>
    <col min="1" max="1" width="0.90625" customWidth="1"/>
    <col min="2" max="2" width="10.08984375" customWidth="1"/>
    <col min="3" max="3" width="11.453125" customWidth="1"/>
    <col min="4" max="4" width="17.08984375" style="159" customWidth="1"/>
    <col min="5" max="5" width="42.26953125" customWidth="1"/>
    <col min="6" max="6" width="53.26953125" customWidth="1"/>
    <col min="7" max="7" width="0.90625" customWidth="1"/>
  </cols>
  <sheetData>
    <row r="1" spans="1:7" ht="13.2"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6.2">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c r="A12" s="328"/>
      <c r="B12" s="185" t="s">
        <v>7</v>
      </c>
      <c r="C12" s="186" t="s">
        <v>8</v>
      </c>
      <c r="D12" s="187" t="s">
        <v>9</v>
      </c>
      <c r="E12" s="186" t="s">
        <v>10</v>
      </c>
      <c r="F12" s="186" t="s">
        <v>11</v>
      </c>
      <c r="G12" s="25"/>
    </row>
    <row r="13" spans="1:7" ht="57">
      <c r="A13" s="328"/>
      <c r="B13" s="247">
        <v>1</v>
      </c>
      <c r="C13" s="248" t="s">
        <v>12</v>
      </c>
      <c r="D13" s="249">
        <v>44489</v>
      </c>
      <c r="E13" s="250" t="s">
        <v>13</v>
      </c>
      <c r="F13" s="251" t="s">
        <v>14</v>
      </c>
      <c r="G13" s="25"/>
    </row>
    <row r="14" spans="1:7" ht="57">
      <c r="A14" s="328"/>
      <c r="B14" s="247">
        <v>1.01</v>
      </c>
      <c r="C14" s="248" t="s">
        <v>12</v>
      </c>
      <c r="D14" s="249">
        <v>44523</v>
      </c>
      <c r="E14" s="248" t="s">
        <v>14424</v>
      </c>
      <c r="F14" s="251" t="s">
        <v>14</v>
      </c>
      <c r="G14" s="25"/>
    </row>
    <row r="15" spans="1:7" ht="57">
      <c r="A15" s="328"/>
      <c r="B15" s="247">
        <v>1.02</v>
      </c>
      <c r="C15" s="248" t="s">
        <v>12</v>
      </c>
      <c r="D15" s="249">
        <v>44553</v>
      </c>
      <c r="E15" s="248" t="s">
        <v>14429</v>
      </c>
      <c r="F15" s="251" t="s">
        <v>14</v>
      </c>
      <c r="G15" s="25"/>
    </row>
    <row r="16" spans="1:7" ht="13.2" thickBot="1">
      <c r="A16" s="329"/>
      <c r="B16" s="330" t="str">
        <f ca="1">OFFSET(L!$C$1,MATCH("General"&amp;"Cpy",L!$A:$A,0)-1,SL,,)</f>
        <v>© 2021 Responsible Minerals Initiative. All rights reserved.</v>
      </c>
      <c r="C16" s="330"/>
      <c r="D16" s="330"/>
      <c r="E16" s="330"/>
      <c r="F16" s="330"/>
      <c r="G16" s="26"/>
    </row>
    <row r="17" ht="13.2"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15" activePane="bottomLeft" state="frozen"/>
      <selection activeCell="B24" sqref="B24:J24"/>
      <selection pane="bottomLeft" activeCell="C4" sqref="C4"/>
    </sheetView>
  </sheetViews>
  <sheetFormatPr baseColWidth="10" defaultColWidth="8.90625" defaultRowHeight="12.6"/>
  <cols>
    <col min="1" max="1" width="1.7265625" style="168" customWidth="1"/>
    <col min="2" max="2" width="35.453125" style="168" customWidth="1"/>
    <col min="3" max="3" width="105.453125" style="168" customWidth="1"/>
    <col min="4" max="5" width="1.7265625" style="168" customWidth="1"/>
    <col min="6" max="6" width="52" style="168" customWidth="1"/>
    <col min="7" max="7" width="4.90625" style="168" customWidth="1"/>
    <col min="8" max="16384" width="8.90625" style="168"/>
  </cols>
  <sheetData>
    <row r="1" spans="1:8" ht="90.6" customHeight="1" thickTop="1">
      <c r="A1" s="334"/>
      <c r="B1" s="335"/>
      <c r="C1" s="335"/>
      <c r="D1" s="336"/>
    </row>
    <row r="2" spans="1:8" ht="16.2">
      <c r="A2" s="188"/>
      <c r="B2" s="189" t="str">
        <f ca="1">OFFSET(L!$C$1,MATCH("Definitions"&amp;ADDRESS(ROW(),COLUMN(),4),L!$A:$A,0)-1,SL,,)</f>
        <v>ITEM</v>
      </c>
      <c r="C2" s="189" t="str">
        <f ca="1">OFFSET(L!$C$1,MATCH("Definitions"&amp;ADDRESS(ROW(),COLUMN(),4),L!$A:$A,0)-1,SL,,)</f>
        <v>DEFINITION</v>
      </c>
      <c r="D2" s="338"/>
      <c r="E2" s="190"/>
    </row>
    <row r="3" spans="1:8" ht="48.6">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4.8">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9.6">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45.80000000000001">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7.2">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81">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8.6">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13.4">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81">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13.4">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8.6">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81">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45.80000000000001">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45.80000000000001">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00000000000006"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4.8">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6.2">
      <c r="A22" s="188"/>
      <c r="B22" s="337" t="str">
        <f ca="1">OFFSET(L!$C$1,MATCH("General"&amp;"Cpy",L!$A:$A,0)-1,SL,,)</f>
        <v>© 2021 Responsible Minerals Initiative. All rights reserved.</v>
      </c>
      <c r="C22" s="337"/>
      <c r="D22" s="338"/>
      <c r="E22" s="191"/>
    </row>
    <row r="23" spans="1:5" ht="13.2" thickBot="1">
      <c r="A23" s="192"/>
      <c r="B23" s="193"/>
      <c r="C23" s="193"/>
      <c r="D23" s="339"/>
    </row>
    <row r="24" spans="1:5" ht="13.2"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Normal="100" workbookViewId="0">
      <selection activeCell="E80" sqref="E80"/>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71"/>
      <c r="B1" s="372"/>
      <c r="C1" s="372"/>
      <c r="D1" s="372"/>
      <c r="E1" s="372"/>
      <c r="F1" s="372"/>
      <c r="G1" s="372"/>
      <c r="H1" s="372"/>
      <c r="I1" s="372"/>
      <c r="J1" s="372"/>
      <c r="K1" s="373"/>
      <c r="L1" s="103"/>
      <c r="P1" s="3"/>
      <c r="Q1" s="3"/>
      <c r="R1" s="3"/>
      <c r="S1" s="3"/>
      <c r="T1" s="3"/>
      <c r="U1" s="3"/>
      <c r="V1" s="3"/>
      <c r="W1" s="3"/>
      <c r="X1" s="3"/>
      <c r="Y1" s="3"/>
      <c r="Z1" s="3"/>
      <c r="AA1" s="3"/>
      <c r="AB1" s="3"/>
      <c r="AC1" s="3"/>
      <c r="AD1" s="3"/>
      <c r="AE1" s="3"/>
      <c r="AF1" s="3"/>
      <c r="AG1" s="3"/>
      <c r="AH1" s="3"/>
    </row>
    <row r="2" spans="1:34" ht="81.75" customHeight="1">
      <c r="A2" s="28"/>
      <c r="B2" s="326"/>
      <c r="C2" s="29"/>
      <c r="D2" s="374" t="str">
        <f ca="1">OFFSET(L!$C$1,MATCH("Declaration"&amp;ADDRESS(ROW(),COLUMN(),4),L!$A:$A,0)-1,SL,,)</f>
        <v>Extended Mineral Reporting Template (EMRT)</v>
      </c>
      <c r="E2" s="375"/>
      <c r="F2" s="375"/>
      <c r="G2" s="375"/>
      <c r="H2" s="375"/>
      <c r="I2" s="375"/>
      <c r="J2" s="37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89"/>
      <c r="F3" s="390"/>
      <c r="G3" s="390"/>
      <c r="H3" s="390"/>
      <c r="I3" s="390"/>
      <c r="J3" s="202" t="s">
        <v>14430</v>
      </c>
      <c r="K3" s="30"/>
      <c r="L3" s="103"/>
      <c r="P3" s="39">
        <f>MATCH($D$3,LN,0)</f>
        <v>1</v>
      </c>
    </row>
    <row r="4" spans="1:34" ht="16.2">
      <c r="A4" s="28"/>
      <c r="B4" s="377" t="str">
        <f ca="1">OFFSET(L!$C$1,MATCH("Declaration"&amp;ADDRESS(ROW(),COLUMN(),4),L!$A:$A,0)-1,SL,,)</f>
        <v>The purpose of this document is to collect sourcing information on cobalt or natural mica.</v>
      </c>
      <c r="C4" s="377"/>
      <c r="D4" s="377"/>
      <c r="E4" s="377"/>
      <c r="F4" s="377"/>
      <c r="G4" s="377"/>
      <c r="H4" s="377"/>
      <c r="I4" s="381" t="str">
        <f ca="1">OFFSET(L!$C$1,MATCH("Declaration"&amp;ADDRESS(ROW(),COLUMN(),4),L!$A:$A,0)-1,SL,,)</f>
        <v>Link to Terms &amp; Conditions</v>
      </c>
      <c r="J4" s="381"/>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7" t="str">
        <f ca="1">OFFSET(L!$C$1,MATCH("Declaration"&amp;ADDRESS(ROW(),COLUMN(),4),L!$A:$A,0)-1,SL,,)</f>
        <v>Mandatory fields are noted with an asterisk (*).  Consult the instructions tab for guidance on how to answer each question.</v>
      </c>
      <c r="C6" s="377"/>
      <c r="D6" s="377"/>
      <c r="E6" s="377"/>
      <c r="F6" s="377"/>
      <c r="G6" s="377"/>
      <c r="H6" s="377"/>
      <c r="I6" s="377"/>
      <c r="J6" s="377"/>
      <c r="K6" s="30"/>
      <c r="L6" s="105" t="s">
        <v>21</v>
      </c>
      <c r="P6" s="3"/>
      <c r="Q6" s="3"/>
      <c r="R6" s="3"/>
      <c r="S6" s="3"/>
      <c r="T6" s="3"/>
      <c r="U6" s="3"/>
      <c r="V6" s="3"/>
      <c r="W6" s="3"/>
      <c r="X6" s="3"/>
      <c r="Y6" s="3"/>
      <c r="Z6" s="3"/>
      <c r="AA6" s="3"/>
      <c r="AB6" s="3"/>
      <c r="AC6" s="3"/>
      <c r="AD6" s="3"/>
      <c r="AE6" s="3"/>
      <c r="AF6" s="3"/>
      <c r="AG6" s="3"/>
      <c r="AH6" s="3"/>
    </row>
    <row r="7" spans="1:34" ht="16.2">
      <c r="A7" s="28"/>
      <c r="B7" s="382" t="str">
        <f ca="1">OFFSET(L!$C$1,MATCH("Declaration"&amp;ADDRESS(ROW(),COLUMN(),4),L!$A:$A,0)-1,SL,,)</f>
        <v>Company Information</v>
      </c>
      <c r="C7" s="382"/>
      <c r="D7" s="382"/>
      <c r="E7" s="382"/>
      <c r="F7" s="382"/>
      <c r="G7" s="382"/>
      <c r="H7" s="382"/>
      <c r="I7" s="382"/>
      <c r="J7" s="382"/>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405" t="s">
        <v>14432</v>
      </c>
      <c r="E8" s="406"/>
      <c r="F8" s="406"/>
      <c r="G8" s="406"/>
      <c r="H8" s="406"/>
      <c r="I8" s="406"/>
      <c r="J8" s="407"/>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408" t="s">
        <v>22</v>
      </c>
      <c r="E9" s="409"/>
      <c r="F9" s="409"/>
      <c r="G9" s="410"/>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83" t="str">
        <f ca="1">OFFSET(L!$C$1,MATCH("Declaration"&amp;ADDRESS(ROW(),COLUMN(),4)&amp;LEFT($D$9,1),L!$A:$A,0)-1,SL,,)</f>
        <v>Description of Scope:</v>
      </c>
      <c r="C10" s="113"/>
      <c r="D10" s="378"/>
      <c r="E10" s="379"/>
      <c r="F10" s="379"/>
      <c r="G10" s="379"/>
      <c r="H10" s="379"/>
      <c r="I10" s="379"/>
      <c r="J10" s="380"/>
      <c r="K10" s="30"/>
      <c r="L10" s="105"/>
      <c r="Q10" s="3"/>
      <c r="R10" s="3"/>
      <c r="S10" s="3"/>
      <c r="T10" s="3"/>
      <c r="U10" s="3"/>
      <c r="V10" s="3"/>
      <c r="W10" s="3"/>
      <c r="X10" s="3"/>
      <c r="Y10" s="3"/>
      <c r="Z10" s="3"/>
      <c r="AA10" s="3"/>
      <c r="AB10" s="3"/>
      <c r="AC10" s="3"/>
      <c r="AD10" s="3"/>
      <c r="AE10" s="3"/>
      <c r="AF10" s="3"/>
      <c r="AG10" s="3"/>
      <c r="AH10" s="3"/>
    </row>
    <row r="11" spans="1:34" ht="16.2">
      <c r="A11" s="32"/>
      <c r="B11" s="384"/>
      <c r="C11" s="113"/>
      <c r="D11" s="385" t="str">
        <f ca="1">IF(D9=Q9,OFFSET(L!$C$1,MATCH("Declaration"&amp;ADDRESS(ROW(),COLUMN(),4),L!$A:$A,0)-1,SL,,),"")</f>
        <v/>
      </c>
      <c r="E11" s="386"/>
      <c r="F11" s="386"/>
      <c r="G11" s="386"/>
      <c r="H11" s="386"/>
      <c r="I11" s="386"/>
      <c r="J11" s="387"/>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60"/>
      <c r="E12" s="361"/>
      <c r="F12" s="361"/>
      <c r="G12" s="361"/>
      <c r="H12" s="361"/>
      <c r="I12" s="361"/>
      <c r="J12" s="362"/>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60"/>
      <c r="E13" s="361"/>
      <c r="F13" s="361"/>
      <c r="G13" s="361"/>
      <c r="H13" s="361"/>
      <c r="I13" s="361"/>
      <c r="J13" s="362"/>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411" t="s">
        <v>14433</v>
      </c>
      <c r="E14" s="412"/>
      <c r="F14" s="412"/>
      <c r="G14" s="412"/>
      <c r="H14" s="412"/>
      <c r="I14" s="412"/>
      <c r="J14" s="413"/>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411" t="s">
        <v>14434</v>
      </c>
      <c r="E15" s="412"/>
      <c r="F15" s="412"/>
      <c r="G15" s="412"/>
      <c r="H15" s="412"/>
      <c r="I15" s="412"/>
      <c r="J15" s="413"/>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414" t="s">
        <v>14435</v>
      </c>
      <c r="E16" s="361"/>
      <c r="F16" s="361"/>
      <c r="G16" s="361"/>
      <c r="H16" s="361"/>
      <c r="I16" s="361"/>
      <c r="J16" s="362"/>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411" t="s">
        <v>14436</v>
      </c>
      <c r="E17" s="412"/>
      <c r="F17" s="412"/>
      <c r="G17" s="412"/>
      <c r="H17" s="412"/>
      <c r="I17" s="412"/>
      <c r="J17" s="413"/>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411" t="s">
        <v>14437</v>
      </c>
      <c r="E18" s="412"/>
      <c r="F18" s="412"/>
      <c r="G18" s="412"/>
      <c r="H18" s="412"/>
      <c r="I18" s="412"/>
      <c r="J18" s="413"/>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411" t="s">
        <v>14438</v>
      </c>
      <c r="E19" s="412"/>
      <c r="F19" s="412"/>
      <c r="G19" s="412"/>
      <c r="H19" s="412"/>
      <c r="I19" s="412"/>
      <c r="J19" s="413"/>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414" t="s">
        <v>14439</v>
      </c>
      <c r="E20" s="361"/>
      <c r="F20" s="361"/>
      <c r="G20" s="361"/>
      <c r="H20" s="361"/>
      <c r="I20" s="361"/>
      <c r="J20" s="362"/>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415" t="s">
        <v>14440</v>
      </c>
      <c r="E21" s="416"/>
      <c r="F21" s="416"/>
      <c r="G21" s="416"/>
      <c r="H21" s="416"/>
      <c r="I21" s="416"/>
      <c r="J21" s="417"/>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6">
        <v>44813</v>
      </c>
      <c r="E22" s="367"/>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3"/>
      <c r="E23" s="36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8" t="str">
        <f ca="1">OFFSET(L!$C$1,MATCH("Declaration"&amp;ADDRESS(ROW(),COLUMN(),4),L!$A:$A,0)-1,SL,,)</f>
        <v>Answer the following questions 1 - 7 based on the declaration scope indicated above</v>
      </c>
      <c r="C24" s="388"/>
      <c r="D24" s="388"/>
      <c r="E24" s="388"/>
      <c r="F24" s="388"/>
      <c r="G24" s="388"/>
      <c r="H24" s="388"/>
      <c r="I24" s="388"/>
      <c r="J24" s="388"/>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57" t="str">
        <f ca="1">OFFSET(L!$C$1,MATCH("Declaration"&amp;ADDRESS(ROW(),COLUMN(),4),L!$A:$A,0)-1,SL,,)</f>
        <v>Answer</v>
      </c>
      <c r="E25" s="357"/>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40" t="s">
        <v>25</v>
      </c>
      <c r="E26" s="341"/>
      <c r="F26" s="9"/>
      <c r="G26" s="342"/>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4" t="s">
        <v>25</v>
      </c>
      <c r="E29" s="365"/>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70"/>
      <c r="I37" s="370"/>
      <c r="J37" s="370"/>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91"/>
      <c r="E50" s="392"/>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91"/>
      <c r="E51" s="392"/>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68"/>
      <c r="E52" s="369"/>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68"/>
      <c r="E53" s="369"/>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58"/>
      <c r="I55" s="358"/>
      <c r="J55" s="358"/>
      <c r="K55" s="30"/>
      <c r="L55" s="100" t="s">
        <v>17</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55"/>
      <c r="E56" s="356"/>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58" t="str">
        <f>IF(Q69="(*)","Click here to enter smelter names","")</f>
        <v/>
      </c>
      <c r="I61" s="358"/>
      <c r="J61" s="358"/>
      <c r="K61" s="30"/>
      <c r="L61" s="100" t="s">
        <v>17</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57" t="str">
        <f ca="1">D25</f>
        <v>Answer</v>
      </c>
      <c r="E68" s="357"/>
      <c r="F68" s="47"/>
      <c r="G68" s="357" t="str">
        <f ca="1">G25</f>
        <v>Comments</v>
      </c>
      <c r="H68" s="357" t="e">
        <f>HLOOKUP(SL,LT,$O68,0)</f>
        <v>#NAME?</v>
      </c>
      <c r="I68" s="35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52"/>
      <c r="H70" s="352"/>
      <c r="I70" s="352"/>
      <c r="J70" s="35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t="s">
        <v>28</v>
      </c>
      <c r="E71" s="341"/>
      <c r="F71" s="51"/>
      <c r="G71" s="418" t="s">
        <v>14441</v>
      </c>
      <c r="H71" s="419"/>
      <c r="I71" s="419"/>
      <c r="J71" s="420"/>
      <c r="K71" s="30"/>
      <c r="L71" s="102" t="s">
        <v>21</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4"/>
      <c r="H73" s="354"/>
      <c r="I73" s="354"/>
      <c r="J73" s="354"/>
      <c r="K73" s="30"/>
      <c r="L73" s="102" t="s">
        <v>17</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t="s">
        <v>14442</v>
      </c>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14443</v>
      </c>
      <c r="E79" s="341"/>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6.2">
      <c r="A80" s="35"/>
      <c r="B80" s="55"/>
      <c r="C80" s="9"/>
      <c r="D80" s="1"/>
      <c r="E80" s="1"/>
      <c r="F80" s="10"/>
      <c r="G80" s="352"/>
      <c r="H80" s="352"/>
      <c r="I80" s="352"/>
      <c r="J80" s="35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6.2">
      <c r="A82" s="35"/>
      <c r="B82" s="52"/>
      <c r="C82" s="9"/>
      <c r="D82" s="1"/>
      <c r="E82" s="1"/>
      <c r="F82" s="10"/>
      <c r="G82" s="353"/>
      <c r="H82" s="353"/>
      <c r="I82" s="353"/>
      <c r="J82" s="35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t="s">
        <v>28</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6.2">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6.8"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84" t="s">
        <v>28</v>
      </c>
    </row>
    <row r="91" spans="1:34" ht="15" hidden="1">
      <c r="B91" s="184" t="s">
        <v>25</v>
      </c>
    </row>
    <row r="92" spans="1:34" ht="15" hidden="1">
      <c r="B92" s="184" t="s">
        <v>29</v>
      </c>
    </row>
    <row r="93" spans="1:34" ht="15" hidden="1">
      <c r="B93" s="184" t="s">
        <v>30</v>
      </c>
    </row>
    <row r="94" spans="1:34" ht="15" hidden="1">
      <c r="B94" s="184" t="s">
        <v>28</v>
      </c>
    </row>
    <row r="95" spans="1:34" ht="15" hidden="1">
      <c r="B95" s="184" t="s">
        <v>25</v>
      </c>
    </row>
    <row r="96" spans="1:34" ht="15" hidden="1">
      <c r="B96" s="184" t="s">
        <v>29</v>
      </c>
    </row>
    <row r="97" spans="2:2" ht="15" hidden="1">
      <c r="B97" s="184" t="s">
        <v>31</v>
      </c>
    </row>
    <row r="98" spans="2:2" ht="15" hidden="1">
      <c r="B98" s="209">
        <v>1</v>
      </c>
    </row>
    <row r="99" spans="2:2" ht="15" hidden="1">
      <c r="B99" s="184" t="s">
        <v>32</v>
      </c>
    </row>
    <row r="100" spans="2:2" ht="15" hidden="1">
      <c r="B100" s="184" t="s">
        <v>33</v>
      </c>
    </row>
    <row r="101" spans="2:2" ht="15" hidden="1">
      <c r="B101" s="184" t="s">
        <v>34</v>
      </c>
    </row>
    <row r="102" spans="2:2" ht="15" hidden="1">
      <c r="B102" s="184" t="s">
        <v>35</v>
      </c>
    </row>
    <row r="103" spans="2:2" ht="15" hidden="1">
      <c r="B103" s="184" t="s">
        <v>36</v>
      </c>
    </row>
    <row r="104" spans="2:2" ht="15" hidden="1">
      <c r="B104" s="184" t="s">
        <v>37</v>
      </c>
    </row>
    <row r="105" spans="2:2" ht="15" hidden="1">
      <c r="B105" s="184" t="s">
        <v>28</v>
      </c>
    </row>
    <row r="106" spans="2:2" ht="15" hidden="1">
      <c r="B106" s="184" t="s">
        <v>25</v>
      </c>
    </row>
    <row r="107" spans="2:2" ht="15" hidden="1">
      <c r="B107" s="184" t="s">
        <v>37</v>
      </c>
    </row>
    <row r="108" spans="2:2" ht="15" hidden="1">
      <c r="B108" s="184" t="s">
        <v>38</v>
      </c>
    </row>
    <row r="109" spans="2:2" ht="15" hidden="1">
      <c r="B109" s="184" t="s">
        <v>25</v>
      </c>
    </row>
    <row r="110" spans="2:2" ht="15" hidden="1">
      <c r="B110" s="184" t="s">
        <v>28</v>
      </c>
    </row>
    <row r="111" spans="2:2" ht="15" hidden="1">
      <c r="B111" s="184" t="s">
        <v>25</v>
      </c>
    </row>
    <row r="112" spans="2:2" ht="15" hidden="1">
      <c r="B112" s="184" t="s">
        <v>29</v>
      </c>
    </row>
    <row r="113" spans="2:2" ht="15" hidden="1">
      <c r="B113" s="184" t="s">
        <v>39</v>
      </c>
    </row>
    <row r="114" spans="2:2" ht="15" hidden="1">
      <c r="B114" s="184" t="s">
        <v>40</v>
      </c>
    </row>
    <row r="115" spans="2:2" ht="15" hidden="1">
      <c r="B115" s="184" t="s">
        <v>41</v>
      </c>
    </row>
    <row r="116" spans="2:2" ht="15" hidden="1">
      <c r="B116" s="184" t="s">
        <v>42</v>
      </c>
    </row>
    <row r="117" spans="2:2" ht="15" hidden="1">
      <c r="B117" s="184" t="s">
        <v>25</v>
      </c>
    </row>
    <row r="118" spans="2:2" ht="15" hidden="1">
      <c r="B118" s="184" t="s">
        <v>28</v>
      </c>
    </row>
    <row r="119" spans="2:2" ht="15" hidden="1">
      <c r="B119" s="184" t="s">
        <v>43</v>
      </c>
    </row>
    <row r="120" spans="2:2" ht="1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75" priority="131" stopIfTrue="1">
      <formula>IF($D$26="",TRUE)</formula>
    </cfRule>
  </conditionalFormatting>
  <conditionalFormatting sqref="D27:E27">
    <cfRule type="expression" dxfId="74" priority="138" stopIfTrue="1">
      <formula>IF($D$27="",TRUE)</formula>
    </cfRule>
  </conditionalFormatting>
  <conditionalFormatting sqref="D16:J16">
    <cfRule type="expression" dxfId="70" priority="148" stopIfTrue="1">
      <formula>IF($D$16="",TRUE)</formula>
    </cfRule>
  </conditionalFormatting>
  <conditionalFormatting sqref="D22:E22">
    <cfRule type="expression" dxfId="67" priority="153" stopIfTrue="1">
      <formula>IF($D$22="",TRUE)</formula>
    </cfRule>
  </conditionalFormatting>
  <conditionalFormatting sqref="D10:J10">
    <cfRule type="expression" dxfId="66" priority="50" stopIfTrue="1">
      <formula>IF($D$9=$Q$9,TRUE)</formula>
    </cfRule>
    <cfRule type="expression" dxfId="65" priority="160" stopIfTrue="1">
      <formula>IF(AND($D$10="",$D$9=$R$9),TRUE)</formula>
    </cfRule>
  </conditionalFormatting>
  <conditionalFormatting sqref="D40:E40 D46:E46 D52:E52 D58:E58 D64:E64">
    <cfRule type="expression" dxfId="64" priority="43" stopIfTrue="1">
      <formula>$P$28=""</formula>
    </cfRule>
  </conditionalFormatting>
  <conditionalFormatting sqref="D41:E41 D47:E47 D53:E53 D59:E59 D65:E65">
    <cfRule type="expression" dxfId="63" priority="158" stopIfTrue="1">
      <formula>$P$29=""</formula>
    </cfRule>
  </conditionalFormatting>
  <conditionalFormatting sqref="D40 D46 D52 D58 D64">
    <cfRule type="expression" dxfId="62" priority="156" stopIfTrue="1">
      <formula>IF(AND(OR($D$28="Yes",$D$28=""),D40=""),1,0)</formula>
    </cfRule>
  </conditionalFormatting>
  <conditionalFormatting sqref="D38:E38 D44:E44 D50:E50 D56:E56 D62:E62">
    <cfRule type="expression" dxfId="61" priority="47" stopIfTrue="1">
      <formula>IF(AND(OR($D$26="No",$D$26="Unknown",$D$26="Not applicable for this declaration",$D$32="No",$D$32="Unknown"),D38=""),1,0)</formula>
    </cfRule>
    <cfRule type="expression" dxfId="60" priority="48" stopIfTrue="1">
      <formula>IF(AND(OR($D$26="Yes",$D$26=""),D38=""),1,0)</formula>
    </cfRule>
  </conditionalFormatting>
  <conditionalFormatting sqref="G79:J79">
    <cfRule type="expression" dxfId="59" priority="41" stopIfTrue="1">
      <formula>IF(AND($D$79="Yes, using other format (describe)",$G$79=""),TRUE)</formula>
    </cfRule>
  </conditionalFormatting>
  <conditionalFormatting sqref="D39:E39 D45:E45 D51:E51 D57:E57 D63:E63">
    <cfRule type="expression" dxfId="58" priority="154" stopIfTrue="1">
      <formula>IF(AND(OR($D$27="No",$D$27="Unknown",$D$27="Not applicable for this declaration",$D$33="No",$D$33="Unknown"),D39=""),1,0)</formula>
    </cfRule>
    <cfRule type="expression" dxfId="57" priority="155" stopIfTrue="1">
      <formula>IF(AND(OR($D$27="Yes",$D$27=""),D39=""),1,0)</formula>
    </cfRule>
  </conditionalFormatting>
  <conditionalFormatting sqref="D41:E41 D47:E47 D53:E53 D59:E59 D65:E65">
    <cfRule type="expression" dxfId="56" priority="159" stopIfTrue="1">
      <formula>IF(AND(OR($D$29="Yes",$D$29=""),D41=""),1,0)</formula>
    </cfRule>
  </conditionalFormatting>
  <conditionalFormatting sqref="D20:J20">
    <cfRule type="expression" dxfId="55" priority="29" stopIfTrue="1">
      <formula>IF($D$20="",TRUE)</formula>
    </cfRule>
  </conditionalFormatting>
  <conditionalFormatting sqref="D28 D40 D46 D52 D58 D64">
    <cfRule type="expression" dxfId="54" priority="27">
      <formula>IF($D$28="No",TRUE)</formula>
    </cfRule>
  </conditionalFormatting>
  <conditionalFormatting sqref="D29 D41 D47 D53 D59 D65">
    <cfRule type="expression" dxfId="53" priority="26">
      <formula>IF($D$29="No",TRUE)</formula>
    </cfRule>
  </conditionalFormatting>
  <conditionalFormatting sqref="G81:J81">
    <cfRule type="expression" dxfId="51" priority="22">
      <formula>IF(AND($D$81="Yes, using other format (describe)",$G$81=""),TRUE)</formula>
    </cfRule>
  </conditionalFormatting>
  <conditionalFormatting sqref="D32:E32">
    <cfRule type="expression" dxfId="50" priority="16" stopIfTrue="1">
      <formula>IF(AND(OR($D$26="Yes",$D$26=""),$D$32=""),1,0)</formula>
    </cfRule>
    <cfRule type="expression" dxfId="49" priority="20" stopIfTrue="1">
      <formula>IF($P$26="",TRUE)</formula>
    </cfRule>
  </conditionalFormatting>
  <conditionalFormatting sqref="D33:E33">
    <cfRule type="expression" dxfId="48" priority="19" stopIfTrue="1">
      <formula>IF(AND(OR($D$27="Yes",$D$27=""),$D$33=""),1,0)</formula>
    </cfRule>
    <cfRule type="expression" dxfId="47" priority="21" stopIfTrue="1">
      <formula>IF($P$27="",TRUE)</formula>
    </cfRule>
  </conditionalFormatting>
  <conditionalFormatting sqref="D34">
    <cfRule type="expression" dxfId="46" priority="18">
      <formula>IF($D$28="No",TRUE)</formula>
    </cfRule>
  </conditionalFormatting>
  <conditionalFormatting sqref="D35">
    <cfRule type="expression" dxfId="45" priority="17">
      <formula>IF($D$29="No",TRUE)</formula>
    </cfRule>
  </conditionalFormatting>
  <conditionalFormatting sqref="D74:E74">
    <cfRule type="expression" dxfId="44" priority="12" stopIfTrue="1">
      <formula>IF(AND(OR($D$26="No",$D$26="Unknown",$D$26="Not applicable for this declaration",$D$32="No",$D$32="Unknown"),D74=""),1,0)</formula>
    </cfRule>
    <cfRule type="expression" dxfId="43" priority="13" stopIfTrue="1">
      <formula>IF(AND(OR($D$26="Yes",$D$26=""),D74=""),1,0)</formula>
    </cfRule>
  </conditionalFormatting>
  <conditionalFormatting sqref="D75:E75">
    <cfRule type="expression" dxfId="42" priority="14" stopIfTrue="1">
      <formula>IF(AND(OR($D$27="No",$D$27="Unknown",$D$27="Not applicable for this declaration",$D$33="No",$D$33="Unknown"),D75=""),1,0)</formula>
    </cfRule>
    <cfRule type="expression" dxfId="41" priority="15" stopIfTrue="1">
      <formula>IF(AND(OR($D$27="Yes",$D$27=""),D75=""),1,0)</formula>
    </cfRule>
  </conditionalFormatting>
  <conditionalFormatting sqref="D69:E69 D71:E71 D77:E77 D81:E81 D83:E83">
    <cfRule type="expression" dxfId="40" priority="10" stopIfTrue="1">
      <formula>NOT(OR(AND($D$26="Yes",OR($D$32="Yes",$D$32="")),AND($D$27="Yes",OR($D$33="Yes",$D$33="")),OR($D$26="",$D$27="")))</formula>
    </cfRule>
    <cfRule type="expression" dxfId="39" priority="11" stopIfTrue="1">
      <formula>IF(D69="",TRUE)</formula>
    </cfRule>
  </conditionalFormatting>
  <conditionalFormatting sqref="D8:J8">
    <cfRule type="expression" dxfId="7" priority="8" stopIfTrue="1">
      <formula>IF($D$8="",TRUE)</formula>
    </cfRule>
  </conditionalFormatting>
  <conditionalFormatting sqref="D9:G9">
    <cfRule type="expression" dxfId="6" priority="7" stopIfTrue="1">
      <formula>IF($D$9="",TRUE)</formula>
    </cfRule>
  </conditionalFormatting>
  <conditionalFormatting sqref="D15:J15">
    <cfRule type="expression" dxfId="5" priority="6" stopIfTrue="1">
      <formula>IF($D$15="",TRUE)</formula>
    </cfRule>
  </conditionalFormatting>
  <conditionalFormatting sqref="D17:J17">
    <cfRule type="expression" dxfId="4" priority="5" stopIfTrue="1">
      <formula>IF($D$17="",TRUE)</formula>
    </cfRule>
  </conditionalFormatting>
  <conditionalFormatting sqref="D18:J18">
    <cfRule type="expression" dxfId="3" priority="4" stopIfTrue="1">
      <formula>IF($D$18="",TRUE)</formula>
    </cfRule>
  </conditionalFormatting>
  <conditionalFormatting sqref="G71:J71">
    <cfRule type="expression" dxfId="2" priority="3" stopIfTrue="1">
      <formula>IF(AND($D$77="Yes",$G$77=""),TRUE)</formula>
    </cfRule>
  </conditionalFormatting>
  <conditionalFormatting sqref="D79">
    <cfRule type="expression" dxfId="1" priority="1" stopIfTrue="1">
      <formula>AND(OR($D$26="No",AND($D$26="Yes",$D$32="No")),OR($D$27="No",AND($D$27="Yes",$D$33="No")),OR($D$28="No",AND($D$28="Yes",$D$34="No")),OR($D$29="No",AND($D$29="Yes",$D$35="No")))</formula>
    </cfRule>
    <cfRule type="expression" dxfId="0" priority="2" stopIfTrue="1">
      <formula>IF(D79="",TRUE)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FC229AD7-E324-4FAE-8F36-8DE78672F1B4}"/>
    <hyperlink ref="D20" r:id="rId2" xr:uid="{496C6B31-D877-449C-897A-854BA6EE6985}"/>
    <hyperlink ref="G71" r:id="rId3" xr:uid="{02BABFC9-EA76-429F-AB07-40BBD245B90F}"/>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90625" defaultRowHeight="12.6"/>
  <cols>
    <col min="1" max="1" width="13.7265625" style="18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393" t="s">
        <v>45</v>
      </c>
      <c r="K2" s="394"/>
      <c r="L2" s="394"/>
      <c r="M2" s="394"/>
      <c r="N2" s="394"/>
      <c r="O2" s="394"/>
      <c r="P2" s="174"/>
      <c r="Q2" s="175"/>
      <c r="R2" s="176"/>
      <c r="S2" s="176"/>
      <c r="T2" s="176"/>
      <c r="AH2" s="132" t="s">
        <v>28</v>
      </c>
    </row>
    <row r="3" spans="1:34" s="17" customFormat="1" ht="240.6" customHeight="1">
      <c r="A3" s="219"/>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77"/>
      <c r="G3" s="396" t="str">
        <f ca="1">OFFSET(L!$C$1,MATCH("General"&amp;"Cpy",L!$A:$A,0)-1,SL,,)</f>
        <v>© 2021 Responsible Minerals Initiative. All rights reserved.</v>
      </c>
      <c r="H3" s="396"/>
      <c r="I3" s="397"/>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399999999999999">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399999999999999">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399999999999999">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399999999999999">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399999999999999">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399999999999999">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399999999999999">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399999999999999">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399999999999999">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399999999999999">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399999999999999">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399999999999999">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399999999999999">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399999999999999">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399999999999999">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399999999999999">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399999999999999">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399999999999999">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399999999999999">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399999999999999">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399999999999999">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399999999999999">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399999999999999">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399999999999999">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399999999999999">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399999999999999">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399999999999999">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399999999999999">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399999999999999">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399999999999999">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399999999999999">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399999999999999">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399999999999999">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399999999999999">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399999999999999">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399999999999999">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399999999999999">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399999999999999">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399999999999999">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399999999999999">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399999999999999">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399999999999999">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399999999999999">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399999999999999">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399999999999999">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399999999999999">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399999999999999">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399999999999999">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399999999999999">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399999999999999">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399999999999999">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399999999999999">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399999999999999">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399999999999999">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399999999999999">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399999999999999">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399999999999999">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399999999999999">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399999999999999">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399999999999999">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399999999999999">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399999999999999">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399999999999999">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399999999999999">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399999999999999">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399999999999999">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399999999999999">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399999999999999">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399999999999999">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399999999999999">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399999999999999">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399999999999999">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399999999999999">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399999999999999">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399999999999999">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399999999999999">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399999999999999">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399999999999999">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399999999999999">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399999999999999">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399999999999999">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399999999999999">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399999999999999">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399999999999999">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399999999999999">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399999999999999">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399999999999999">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399999999999999">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399999999999999">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399999999999999">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399999999999999">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399999999999999">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399999999999999">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399999999999999">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399999999999999">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399999999999999">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399999999999999">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399999999999999">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399999999999999">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399999999999999">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399999999999999">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399999999999999">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399999999999999">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399999999999999">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399999999999999">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399999999999999">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399999999999999">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399999999999999">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399999999999999">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399999999999999">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399999999999999">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399999999999999">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399999999999999">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399999999999999">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399999999999999">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399999999999999">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399999999999999">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399999999999999">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399999999999999">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399999999999999">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399999999999999">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399999999999999">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399999999999999">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399999999999999">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399999999999999">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399999999999999">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399999999999999">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399999999999999">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399999999999999">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399999999999999">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399999999999999">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399999999999999">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399999999999999">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399999999999999">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399999999999999">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399999999999999">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399999999999999">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399999999999999">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399999999999999">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399999999999999">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399999999999999">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399999999999999">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399999999999999">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399999999999999">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399999999999999">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399999999999999">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399999999999999">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399999999999999">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399999999999999">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399999999999999">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399999999999999">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399999999999999">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399999999999999">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399999999999999">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399999999999999">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399999999999999">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399999999999999">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399999999999999">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399999999999999">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399999999999999">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399999999999999">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399999999999999">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399999999999999">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399999999999999">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399999999999999">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399999999999999">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399999999999999">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399999999999999">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399999999999999">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399999999999999">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399999999999999">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399999999999999">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399999999999999">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399999999999999">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399999999999999">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399999999999999">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399999999999999">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399999999999999">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399999999999999">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399999999999999">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399999999999999">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399999999999999">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399999999999999">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399999999999999">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399999999999999">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399999999999999">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399999999999999">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399999999999999">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399999999999999">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399999999999999">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399999999999999">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399999999999999">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399999999999999">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399999999999999">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399999999999999">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399999999999999">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399999999999999">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399999999999999">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399999999999999">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399999999999999">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399999999999999">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399999999999999">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399999999999999">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399999999999999">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399999999999999">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399999999999999">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399999999999999">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399999999999999">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399999999999999">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399999999999999">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399999999999999">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399999999999999">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399999999999999">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399999999999999">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399999999999999">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399999999999999">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399999999999999">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399999999999999">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399999999999999">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399999999999999">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399999999999999">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399999999999999">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399999999999999">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399999999999999">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399999999999999">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399999999999999">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399999999999999">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399999999999999">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399999999999999">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399999999999999">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399999999999999">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399999999999999">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399999999999999">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399999999999999">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399999999999999">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399999999999999">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399999999999999">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399999999999999">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399999999999999">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399999999999999">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399999999999999">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399999999999999">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399999999999999">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399999999999999">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399999999999999">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399999999999999">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399999999999999">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399999999999999">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399999999999999">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399999999999999">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399999999999999">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399999999999999">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399999999999999">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399999999999999">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399999999999999">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399999999999999">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399999999999999">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399999999999999">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399999999999999">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399999999999999">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399999999999999">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399999999999999">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399999999999999">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399999999999999">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399999999999999">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399999999999999">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399999999999999">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399999999999999">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399999999999999">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399999999999999">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399999999999999">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399999999999999">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399999999999999">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399999999999999">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399999999999999">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399999999999999">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399999999999999">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399999999999999">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399999999999999">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399999999999999">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399999999999999">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399999999999999">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399999999999999">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399999999999999">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399999999999999">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399999999999999">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399999999999999">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399999999999999">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399999999999999">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399999999999999">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399999999999999">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399999999999999">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399999999999999">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399999999999999">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399999999999999">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399999999999999">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399999999999999">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399999999999999">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399999999999999">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399999999999999">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399999999999999">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399999999999999">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399999999999999">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399999999999999">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399999999999999">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399999999999999">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399999999999999">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399999999999999">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399999999999999">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399999999999999">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399999999999999">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399999999999999">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399999999999999">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399999999999999">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399999999999999">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399999999999999">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399999999999999">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399999999999999">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399999999999999">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399999999999999">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399999999999999">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399999999999999">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399999999999999">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399999999999999">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399999999999999">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399999999999999">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399999999999999">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399999999999999">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399999999999999">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399999999999999">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399999999999999">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399999999999999">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399999999999999">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399999999999999">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399999999999999">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399999999999999">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399999999999999">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399999999999999">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399999999999999">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399999999999999">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399999999999999">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399999999999999">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399999999999999">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399999999999999">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399999999999999">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399999999999999">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399999999999999">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399999999999999">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399999999999999">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399999999999999">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399999999999999">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399999999999999">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399999999999999">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399999999999999">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399999999999999">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399999999999999">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399999999999999">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399999999999999">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399999999999999">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399999999999999">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399999999999999">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399999999999999">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399999999999999">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399999999999999">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399999999999999">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399999999999999">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399999999999999">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399999999999999">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399999999999999">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399999999999999">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399999999999999">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399999999999999">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399999999999999">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399999999999999">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399999999999999">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399999999999999">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399999999999999">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399999999999999">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399999999999999">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399999999999999">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399999999999999">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399999999999999">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399999999999999">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399999999999999">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399999999999999">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399999999999999">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399999999999999">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399999999999999">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399999999999999">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399999999999999">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399999999999999">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399999999999999">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399999999999999">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399999999999999">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399999999999999">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399999999999999">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399999999999999">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399999999999999">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399999999999999">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399999999999999">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399999999999999">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399999999999999">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399999999999999">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399999999999999">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399999999999999">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399999999999999">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399999999999999">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399999999999999">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399999999999999">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399999999999999">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399999999999999">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399999999999999">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399999999999999">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399999999999999">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399999999999999">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399999999999999">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399999999999999">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399999999999999">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399999999999999">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399999999999999">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399999999999999">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399999999999999">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399999999999999">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399999999999999">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399999999999999">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399999999999999">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399999999999999">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399999999999999">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399999999999999">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399999999999999">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399999999999999">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399999999999999">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399999999999999">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399999999999999">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399999999999999">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399999999999999">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399999999999999">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399999999999999">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399999999999999">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399999999999999">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399999999999999">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399999999999999">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399999999999999">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399999999999999">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399999999999999">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399999999999999">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399999999999999">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399999999999999">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399999999999999">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399999999999999">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399999999999999">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399999999999999">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399999999999999">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399999999999999">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399999999999999">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399999999999999">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399999999999999">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399999999999999">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399999999999999">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399999999999999">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399999999999999">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399999999999999">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399999999999999">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399999999999999">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399999999999999">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399999999999999">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399999999999999">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399999999999999">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399999999999999">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399999999999999">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399999999999999">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399999999999999">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399999999999999">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399999999999999">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399999999999999">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399999999999999">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399999999999999">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399999999999999">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399999999999999">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399999999999999">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399999999999999">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399999999999999">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399999999999999">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399999999999999">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399999999999999">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399999999999999">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399999999999999">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399999999999999">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399999999999999">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399999999999999">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399999999999999">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399999999999999">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399999999999999">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399999999999999">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399999999999999">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399999999999999">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399999999999999">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399999999999999">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399999999999999">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399999999999999">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399999999999999">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399999999999999">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399999999999999">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399999999999999">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399999999999999">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399999999999999">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399999999999999">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399999999999999">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399999999999999">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399999999999999">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399999999999999">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399999999999999">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399999999999999">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399999999999999">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399999999999999">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399999999999999">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399999999999999">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399999999999999">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399999999999999">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399999999999999">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399999999999999">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399999999999999">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399999999999999">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399999999999999">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399999999999999">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399999999999999">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399999999999999">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399999999999999">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399999999999999">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399999999999999">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399999999999999">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399999999999999">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399999999999999">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399999999999999">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399999999999999">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399999999999999">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399999999999999">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399999999999999">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399999999999999">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399999999999999">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399999999999999">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399999999999999">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399999999999999">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399999999999999">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399999999999999">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399999999999999">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399999999999999">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399999999999999">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399999999999999">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399999999999999">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399999999999999">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399999999999999">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399999999999999">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399999999999999">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399999999999999">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399999999999999">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399999999999999">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399999999999999">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399999999999999">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399999999999999">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399999999999999">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399999999999999">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399999999999999">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399999999999999">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399999999999999">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399999999999999">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399999999999999">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399999999999999">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399999999999999">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399999999999999">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399999999999999">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399999999999999">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399999999999999">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399999999999999">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399999999999999">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399999999999999">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399999999999999">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399999999999999">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399999999999999">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399999999999999">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399999999999999">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399999999999999">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399999999999999">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399999999999999">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399999999999999">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399999999999999">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399999999999999">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399999999999999">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399999999999999">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399999999999999">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399999999999999">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399999999999999">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399999999999999">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399999999999999">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399999999999999">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399999999999999">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399999999999999">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399999999999999">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399999999999999">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399999999999999">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399999999999999">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399999999999999">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399999999999999">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399999999999999">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399999999999999">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399999999999999">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399999999999999">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399999999999999">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399999999999999">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399999999999999">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399999999999999">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399999999999999">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399999999999999">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399999999999999">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399999999999999">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399999999999999">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399999999999999">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399999999999999">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399999999999999">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399999999999999">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399999999999999">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399999999999999">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399999999999999">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399999999999999">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399999999999999">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399999999999999">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399999999999999">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399999999999999">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399999999999999">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399999999999999">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399999999999999">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399999999999999">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399999999999999">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399999999999999">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399999999999999">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399999999999999">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399999999999999">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399999999999999">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399999999999999">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399999999999999">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399999999999999">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399999999999999">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399999999999999">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399999999999999">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399999999999999">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399999999999999">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399999999999999">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399999999999999">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399999999999999">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399999999999999">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399999999999999">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399999999999999">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399999999999999">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399999999999999">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399999999999999">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399999999999999">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399999999999999">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399999999999999">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399999999999999">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399999999999999">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399999999999999">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399999999999999">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399999999999999">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399999999999999">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399999999999999">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399999999999999">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399999999999999">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399999999999999">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399999999999999">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399999999999999">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399999999999999">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399999999999999">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399999999999999">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399999999999999">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399999999999999">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399999999999999">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399999999999999">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399999999999999">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399999999999999">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399999999999999">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399999999999999">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399999999999999">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399999999999999">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399999999999999">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399999999999999">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399999999999999">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399999999999999">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399999999999999">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399999999999999">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399999999999999">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399999999999999">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399999999999999">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399999999999999">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399999999999999">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399999999999999">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399999999999999">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399999999999999">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399999999999999">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399999999999999">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399999999999999">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399999999999999">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399999999999999">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399999999999999">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399999999999999">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399999999999999">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399999999999999">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399999999999999">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399999999999999">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399999999999999">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399999999999999">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399999999999999">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399999999999999">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399999999999999">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399999999999999">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399999999999999">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399999999999999">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399999999999999">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399999999999999">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399999999999999">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399999999999999">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399999999999999">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399999999999999">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399999999999999">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399999999999999">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399999999999999">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399999999999999">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399999999999999">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399999999999999">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399999999999999">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399999999999999">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399999999999999">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399999999999999">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399999999999999">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399999999999999">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399999999999999">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399999999999999">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399999999999999">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399999999999999">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399999999999999">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399999999999999">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399999999999999">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399999999999999">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399999999999999">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399999999999999">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399999999999999">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399999999999999">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399999999999999">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399999999999999">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399999999999999">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399999999999999">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399999999999999">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399999999999999">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399999999999999">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399999999999999">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399999999999999">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399999999999999">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399999999999999">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399999999999999">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399999999999999">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399999999999999">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399999999999999">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399999999999999">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399999999999999">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399999999999999">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399999999999999">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399999999999999">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399999999999999">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399999999999999">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399999999999999">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399999999999999">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399999999999999">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399999999999999">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399999999999999">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399999999999999">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399999999999999">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399999999999999">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399999999999999">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399999999999999">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399999999999999">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399999999999999">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399999999999999">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399999999999999">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399999999999999">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399999999999999">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399999999999999">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399999999999999">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399999999999999">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399999999999999">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399999999999999">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399999999999999">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399999999999999">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399999999999999">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399999999999999">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399999999999999">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399999999999999">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399999999999999">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399999999999999">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399999999999999">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399999999999999">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399999999999999">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399999999999999">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399999999999999">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399999999999999">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399999999999999">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399999999999999">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399999999999999">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399999999999999">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399999999999999">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399999999999999">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399999999999999">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399999999999999">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399999999999999">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399999999999999">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399999999999999">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399999999999999">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399999999999999">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399999999999999">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399999999999999">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399999999999999">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399999999999999">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399999999999999">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399999999999999">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399999999999999">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399999999999999">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399999999999999">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399999999999999">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399999999999999">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399999999999999">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399999999999999">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399999999999999">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399999999999999">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399999999999999">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399999999999999">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399999999999999">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399999999999999">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399999999999999">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399999999999999">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399999999999999">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399999999999999">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399999999999999">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399999999999999">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399999999999999">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399999999999999">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399999999999999">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399999999999999">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399999999999999">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399999999999999">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399999999999999">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399999999999999">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399999999999999">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399999999999999">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399999999999999">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399999999999999">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399999999999999">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399999999999999">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399999999999999">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399999999999999">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399999999999999">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399999999999999">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399999999999999">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399999999999999">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399999999999999">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399999999999999">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399999999999999">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399999999999999">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399999999999999">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399999999999999">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399999999999999">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399999999999999">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399999999999999">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399999999999999">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399999999999999">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399999999999999">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399999999999999">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399999999999999">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399999999999999">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399999999999999">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399999999999999">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399999999999999">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399999999999999">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399999999999999">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399999999999999">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399999999999999">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399999999999999">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399999999999999">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399999999999999">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399999999999999">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399999999999999">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399999999999999">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399999999999999">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399999999999999">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399999999999999">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399999999999999">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399999999999999">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399999999999999">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399999999999999">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399999999999999">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399999999999999">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399999999999999">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399999999999999">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399999999999999">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399999999999999">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399999999999999">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399999999999999">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399999999999999">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399999999999999">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399999999999999">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399999999999999">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399999999999999">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399999999999999">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399999999999999">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399999999999999">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399999999999999">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399999999999999">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399999999999999">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399999999999999">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399999999999999">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399999999999999">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399999999999999">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399999999999999">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399999999999999">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399999999999999">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399999999999999">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399999999999999">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399999999999999">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399999999999999">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399999999999999">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399999999999999">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399999999999999">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399999999999999">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399999999999999">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399999999999999">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399999999999999">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399999999999999">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399999999999999">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399999999999999">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399999999999999">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399999999999999">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399999999999999">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399999999999999">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399999999999999">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399999999999999">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399999999999999">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399999999999999">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399999999999999">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399999999999999">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399999999999999">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399999999999999">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399999999999999">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399999999999999">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399999999999999">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399999999999999">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399999999999999">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399999999999999">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399999999999999">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399999999999999">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399999999999999">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399999999999999">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399999999999999">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399999999999999">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399999999999999">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399999999999999">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399999999999999">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399999999999999">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399999999999999">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399999999999999">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399999999999999">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399999999999999">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399999999999999">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399999999999999">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399999999999999">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399999999999999">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399999999999999">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399999999999999">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399999999999999">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399999999999999">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399999999999999">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399999999999999">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399999999999999">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399999999999999">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399999999999999">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399999999999999">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399999999999999">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399999999999999">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399999999999999">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399999999999999">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399999999999999">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399999999999999">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399999999999999">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399999999999999">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399999999999999">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399999999999999">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399999999999999">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399999999999999">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399999999999999">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399999999999999">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399999999999999">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399999999999999">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399999999999999">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399999999999999">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399999999999999">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399999999999999">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399999999999999">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399999999999999">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399999999999999">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399999999999999">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399999999999999">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399999999999999">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399999999999999">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399999999999999">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399999999999999">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399999999999999">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399999999999999">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399999999999999">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399999999999999">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399999999999999">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399999999999999">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399999999999999">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399999999999999">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399999999999999">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399999999999999">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399999999999999">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399999999999999">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399999999999999">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399999999999999">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399999999999999">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399999999999999">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399999999999999">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399999999999999">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399999999999999">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399999999999999">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399999999999999">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399999999999999">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399999999999999">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399999999999999">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399999999999999">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399999999999999">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399999999999999">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399999999999999">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399999999999999">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399999999999999">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399999999999999">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399999999999999">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399999999999999">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399999999999999">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399999999999999">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399999999999999">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399999999999999">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399999999999999">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399999999999999">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399999999999999">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399999999999999">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399999999999999">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399999999999999">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399999999999999">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399999999999999">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399999999999999">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399999999999999">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399999999999999">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399999999999999">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399999999999999">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399999999999999">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399999999999999">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399999999999999">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399999999999999">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399999999999999">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399999999999999">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399999999999999">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399999999999999">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399999999999999">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399999999999999">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399999999999999">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399999999999999">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399999999999999">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399999999999999">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399999999999999">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399999999999999">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399999999999999">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399999999999999">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399999999999999">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399999999999999">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399999999999999">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399999999999999">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399999999999999">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399999999999999">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399999999999999">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399999999999999">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399999999999999">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399999999999999">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399999999999999">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399999999999999">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399999999999999">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399999999999999">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399999999999999">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399999999999999">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399999999999999">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399999999999999">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399999999999999">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399999999999999">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399999999999999">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399999999999999">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399999999999999">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399999999999999">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399999999999999">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399999999999999">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399999999999999">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399999999999999">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399999999999999">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399999999999999">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399999999999999">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399999999999999">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399999999999999">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399999999999999">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399999999999999">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399999999999999">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399999999999999">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399999999999999">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399999999999999">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399999999999999">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399999999999999">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399999999999999">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399999999999999">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399999999999999">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399999999999999">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399999999999999">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399999999999999">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399999999999999">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399999999999999">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399999999999999">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399999999999999">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399999999999999">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399999999999999">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399999999999999">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399999999999999">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399999999999999">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399999999999999">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399999999999999">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399999999999999">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399999999999999">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399999999999999">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399999999999999">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399999999999999">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399999999999999">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399999999999999">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399999999999999">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399999999999999">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399999999999999">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399999999999999">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399999999999999">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399999999999999">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399999999999999">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399999999999999">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399999999999999">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399999999999999">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399999999999999">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399999999999999">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399999999999999">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399999999999999">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399999999999999">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399999999999999">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399999999999999">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399999999999999">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399999999999999">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399999999999999">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399999999999999">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399999999999999">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399999999999999">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399999999999999">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399999999999999">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399999999999999">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399999999999999">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399999999999999">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399999999999999">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399999999999999">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399999999999999">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399999999999999">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399999999999999">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399999999999999">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399999999999999">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399999999999999">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399999999999999">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399999999999999">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399999999999999">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399999999999999">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399999999999999">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399999999999999">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399999999999999">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399999999999999">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399999999999999">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399999999999999">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399999999999999">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399999999999999">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399999999999999">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399999999999999">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399999999999999">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399999999999999">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399999999999999">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399999999999999">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399999999999999">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399999999999999">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399999999999999">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399999999999999">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399999999999999">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399999999999999">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399999999999999">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399999999999999">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399999999999999">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399999999999999">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399999999999999">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399999999999999">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399999999999999">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399999999999999">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399999999999999">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399999999999999">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399999999999999">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399999999999999">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399999999999999">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399999999999999">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399999999999999">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399999999999999">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399999999999999">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399999999999999">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399999999999999">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399999999999999">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399999999999999">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399999999999999">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399999999999999">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399999999999999">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399999999999999">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399999999999999">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399999999999999">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399999999999999">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399999999999999">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399999999999999">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399999999999999">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399999999999999">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399999999999999">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399999999999999">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399999999999999">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399999999999999">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399999999999999">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399999999999999">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399999999999999">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399999999999999">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399999999999999">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399999999999999">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399999999999999">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399999999999999">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399999999999999">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399999999999999">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399999999999999">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399999999999999">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399999999999999">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399999999999999">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399999999999999">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399999999999999">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399999999999999">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399999999999999">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399999999999999">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399999999999999">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399999999999999">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399999999999999">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399999999999999">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399999999999999">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399999999999999">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399999999999999">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399999999999999">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399999999999999">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399999999999999">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399999999999999">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399999999999999">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399999999999999">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399999999999999">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399999999999999">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399999999999999">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399999999999999">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399999999999999">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399999999999999">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399999999999999">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399999999999999">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399999999999999">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399999999999999">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399999999999999">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399999999999999">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399999999999999">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399999999999999">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399999999999999">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399999999999999">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399999999999999">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399999999999999">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399999999999999">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399999999999999">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399999999999999">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399999999999999">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399999999999999">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399999999999999">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399999999999999">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399999999999999">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399999999999999">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399999999999999">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399999999999999">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399999999999999">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399999999999999">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399999999999999">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399999999999999">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399999999999999">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399999999999999">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399999999999999">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399999999999999">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399999999999999">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399999999999999">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399999999999999">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399999999999999">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399999999999999">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399999999999999">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399999999999999">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399999999999999">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399999999999999">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399999999999999">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399999999999999">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399999999999999">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399999999999999">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399999999999999">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399999999999999">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399999999999999">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399999999999999">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399999999999999">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399999999999999">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399999999999999">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399999999999999">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399999999999999">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399999999999999">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399999999999999">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399999999999999">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399999999999999">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399999999999999">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399999999999999">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399999999999999">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399999999999999">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399999999999999">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399999999999999">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399999999999999">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399999999999999">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399999999999999">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399999999999999">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399999999999999">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399999999999999">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399999999999999">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399999999999999">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399999999999999">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399999999999999">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399999999999999">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399999999999999">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399999999999999">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399999999999999">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399999999999999">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399999999999999">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399999999999999">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399999999999999">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399999999999999">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399999999999999">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399999999999999">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399999999999999">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399999999999999">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399999999999999">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399999999999999">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399999999999999">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399999999999999">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399999999999999">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399999999999999">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399999999999999">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399999999999999">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399999999999999">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399999999999999">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399999999999999">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399999999999999">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399999999999999">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399999999999999">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399999999999999">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399999999999999">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399999999999999">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399999999999999">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399999999999999">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399999999999999">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399999999999999">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399999999999999">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399999999999999">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399999999999999">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399999999999999">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399999999999999">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399999999999999">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399999999999999">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399999999999999">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399999999999999">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399999999999999">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399999999999999">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399999999999999">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399999999999999">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399999999999999">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399999999999999">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399999999999999">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399999999999999">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399999999999999">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399999999999999">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399999999999999">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399999999999999">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399999999999999">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399999999999999">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399999999999999">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399999999999999">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399999999999999">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399999999999999">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399999999999999">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399999999999999">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399999999999999">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399999999999999">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399999999999999">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399999999999999">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399999999999999">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399999999999999">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399999999999999">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399999999999999">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399999999999999">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399999999999999">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399999999999999">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399999999999999">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399999999999999">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399999999999999">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399999999999999">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399999999999999">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399999999999999">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399999999999999">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399999999999999">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399999999999999">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399999999999999">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399999999999999">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399999999999999">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399999999999999">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399999999999999">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399999999999999">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399999999999999">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399999999999999">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399999999999999">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399999999999999">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399999999999999">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399999999999999">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399999999999999">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399999999999999">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399999999999999">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399999999999999">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399999999999999">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399999999999999">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399999999999999">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399999999999999">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399999999999999">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399999999999999">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399999999999999">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399999999999999">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399999999999999">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399999999999999">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399999999999999">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399999999999999">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399999999999999">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399999999999999">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399999999999999">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399999999999999">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399999999999999">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399999999999999">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399999999999999">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399999999999999">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399999999999999">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399999999999999">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399999999999999">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399999999999999">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399999999999999">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399999999999999">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399999999999999">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399999999999999">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399999999999999">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399999999999999">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399999999999999">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399999999999999">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399999999999999">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399999999999999">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399999999999999">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399999999999999">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399999999999999">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399999999999999">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399999999999999">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399999999999999">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399999999999999">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399999999999999">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399999999999999">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399999999999999">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399999999999999">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399999999999999">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399999999999999">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399999999999999">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399999999999999">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399999999999999">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399999999999999">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399999999999999">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399999999999999">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399999999999999">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399999999999999">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399999999999999">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399999999999999">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399999999999999">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399999999999999">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399999999999999">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399999999999999">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399999999999999">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399999999999999">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399999999999999">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399999999999999">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399999999999999">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399999999999999">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399999999999999">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399999999999999">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399999999999999">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399999999999999">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399999999999999">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399999999999999">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399999999999999">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399999999999999">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399999999999999">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399999999999999">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399999999999999">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399999999999999">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399999999999999">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399999999999999">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399999999999999">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399999999999999">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399999999999999">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399999999999999">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399999999999999">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399999999999999">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399999999999999">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399999999999999">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399999999999999">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399999999999999">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399999999999999">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399999999999999">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399999999999999">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399999999999999">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399999999999999">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399999999999999">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399999999999999">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399999999999999">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399999999999999">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399999999999999">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399999999999999">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399999999999999">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399999999999999">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399999999999999">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399999999999999">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399999999999999">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399999999999999">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399999999999999">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399999999999999">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399999999999999">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399999999999999">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399999999999999">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399999999999999">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399999999999999">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399999999999999">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399999999999999">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399999999999999">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399999999999999">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399999999999999">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399999999999999">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399999999999999">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399999999999999">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399999999999999">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399999999999999">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399999999999999">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399999999999999">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399999999999999">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399999999999999">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399999999999999">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399999999999999">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399999999999999">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399999999999999">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399999999999999">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399999999999999">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399999999999999">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399999999999999">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399999999999999">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399999999999999">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399999999999999">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399999999999999">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399999999999999">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399999999999999">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399999999999999">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399999999999999">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399999999999999">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399999999999999">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399999999999999">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399999999999999">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399999999999999">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399999999999999">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399999999999999">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399999999999999">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399999999999999">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399999999999999">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399999999999999">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399999999999999">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399999999999999">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399999999999999">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399999999999999">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399999999999999">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399999999999999">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399999999999999">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399999999999999">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399999999999999">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399999999999999">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399999999999999">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399999999999999">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399999999999999">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399999999999999">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399999999999999">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399999999999999">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399999999999999">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399999999999999">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399999999999999">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399999999999999">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399999999999999">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399999999999999">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399999999999999">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399999999999999">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399999999999999">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399999999999999">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399999999999999">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399999999999999">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399999999999999">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399999999999999">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399999999999999">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399999999999999">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399999999999999">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399999999999999">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399999999999999">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399999999999999">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399999999999999">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399999999999999">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399999999999999">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399999999999999">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399999999999999">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399999999999999">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399999999999999">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399999999999999">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399999999999999">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399999999999999">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399999999999999">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399999999999999">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399999999999999">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399999999999999">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399999999999999">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399999999999999">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399999999999999">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399999999999999">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399999999999999">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399999999999999">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399999999999999">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399999999999999">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399999999999999">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399999999999999">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399999999999999">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399999999999999">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399999999999999">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399999999999999">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399999999999999">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399999999999999">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399999999999999">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399999999999999">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399999999999999">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399999999999999">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399999999999999">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399999999999999">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399999999999999">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399999999999999">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399999999999999">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399999999999999">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399999999999999">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399999999999999">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399999999999999">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399999999999999">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399999999999999">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399999999999999">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399999999999999">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399999999999999">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399999999999999">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399999999999999">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399999999999999">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399999999999999">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399999999999999">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399999999999999">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399999999999999">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399999999999999">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399999999999999">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399999999999999">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399999999999999">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399999999999999">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399999999999999">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399999999999999">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399999999999999">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399999999999999">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399999999999999">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399999999999999">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399999999999999">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399999999999999">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399999999999999">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399999999999999">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399999999999999">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399999999999999">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399999999999999">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399999999999999">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399999999999999">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399999999999999">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399999999999999">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399999999999999">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399999999999999">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399999999999999">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399999999999999">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399999999999999">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399999999999999">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399999999999999">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399999999999999">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399999999999999">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399999999999999">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399999999999999">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399999999999999">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399999999999999">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399999999999999">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399999999999999">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399999999999999">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399999999999999">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399999999999999">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399999999999999">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399999999999999">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399999999999999">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399999999999999">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399999999999999">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399999999999999">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399999999999999">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399999999999999">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399999999999999">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399999999999999">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399999999999999">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399999999999999">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399999999999999">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399999999999999">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399999999999999">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399999999999999">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399999999999999">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399999999999999">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399999999999999">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399999999999999">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399999999999999">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399999999999999">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399999999999999">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399999999999999">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399999999999999">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399999999999999">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399999999999999">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399999999999999">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399999999999999">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399999999999999">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399999999999999">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399999999999999">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399999999999999">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399999999999999">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399999999999999">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399999999999999">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399999999999999">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399999999999999">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399999999999999">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399999999999999">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399999999999999">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399999999999999">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399999999999999">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399999999999999">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399999999999999">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399999999999999">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399999999999999">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399999999999999">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399999999999999">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399999999999999">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399999999999999">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399999999999999">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399999999999999">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399999999999999">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399999999999999">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399999999999999">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399999999999999">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399999999999999">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399999999999999">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399999999999999">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399999999999999">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399999999999999">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399999999999999">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399999999999999">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399999999999999">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399999999999999">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399999999999999">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399999999999999">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399999999999999">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399999999999999">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399999999999999">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399999999999999">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399999999999999">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399999999999999">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399999999999999">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399999999999999">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399999999999999">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399999999999999">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399999999999999">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399999999999999">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399999999999999">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399999999999999">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399999999999999">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399999999999999">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399999999999999">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399999999999999">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399999999999999">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399999999999999">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399999999999999">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399999999999999">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399999999999999">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399999999999999">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399999999999999">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399999999999999">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399999999999999">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399999999999999">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399999999999999">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399999999999999">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399999999999999">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399999999999999">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399999999999999">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399999999999999">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399999999999999">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399999999999999">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399999999999999">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399999999999999">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399999999999999">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399999999999999">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399999999999999">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399999999999999">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399999999999999">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399999999999999">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399999999999999">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399999999999999">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399999999999999">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399999999999999">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399999999999999">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399999999999999">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399999999999999">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399999999999999">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399999999999999">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399999999999999">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399999999999999">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399999999999999">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399999999999999">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399999999999999">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399999999999999">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399999999999999">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399999999999999">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399999999999999">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399999999999999">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399999999999999">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399999999999999">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399999999999999">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399999999999999">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399999999999999">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399999999999999">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399999999999999">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399999999999999">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399999999999999">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399999999999999">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399999999999999">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399999999999999">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399999999999999">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399999999999999">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399999999999999">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399999999999999">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399999999999999">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399999999999999">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399999999999999">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399999999999999">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399999999999999">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399999999999999">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399999999999999">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399999999999999">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399999999999999">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399999999999999">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399999999999999">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399999999999999">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399999999999999">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399999999999999">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399999999999999">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399999999999999">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399999999999999">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399999999999999">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399999999999999">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399999999999999">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399999999999999">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399999999999999">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399999999999999">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399999999999999">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399999999999999">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399999999999999">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399999999999999">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399999999999999">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399999999999999">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399999999999999">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399999999999999">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399999999999999">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399999999999999">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399999999999999">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399999999999999">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399999999999999">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399999999999999">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399999999999999">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399999999999999">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399999999999999">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399999999999999">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399999999999999">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399999999999999">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399999999999999">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399999999999999">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399999999999999">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399999999999999">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399999999999999">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399999999999999">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399999999999999">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399999999999999">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399999999999999">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399999999999999">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399999999999999">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399999999999999">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399999999999999">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399999999999999">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399999999999999">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399999999999999">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399999999999999">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399999999999999">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399999999999999">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399999999999999">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399999999999999">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399999999999999">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399999999999999">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399999999999999">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399999999999999">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399999999999999">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399999999999999">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399999999999999">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399999999999999">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399999999999999">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399999999999999">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399999999999999">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399999999999999">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399999999999999">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399999999999999">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399999999999999">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399999999999999">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399999999999999">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399999999999999">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399999999999999">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399999999999999">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399999999999999">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399999999999999">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399999999999999">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399999999999999">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399999999999999">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399999999999999">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399999999999999">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399999999999999">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399999999999999">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399999999999999">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399999999999999">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399999999999999">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399999999999999">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399999999999999">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399999999999999">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399999999999999">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399999999999999">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399999999999999">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399999999999999">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399999999999999">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399999999999999">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399999999999999">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399999999999999">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399999999999999">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399999999999999">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399999999999999">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399999999999999">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399999999999999">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399999999999999">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399999999999999">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399999999999999">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399999999999999">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399999999999999">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399999999999999">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399999999999999">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399999999999999">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399999999999999">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399999999999999">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399999999999999">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399999999999999">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399999999999999">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399999999999999">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399999999999999">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399999999999999">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399999999999999">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399999999999999">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399999999999999">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399999999999999">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399999999999999">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399999999999999">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399999999999999">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399999999999999">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399999999999999">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399999999999999">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399999999999999">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399999999999999">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399999999999999">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399999999999999">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399999999999999">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399999999999999">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399999999999999">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399999999999999">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399999999999999">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399999999999999">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399999999999999">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399999999999999">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399999999999999">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399999999999999">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399999999999999">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399999999999999">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399999999999999">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399999999999999">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399999999999999">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399999999999999">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399999999999999">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399999999999999">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399999999999999">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399999999999999">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399999999999999">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399999999999999">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399999999999999">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399999999999999">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399999999999999">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399999999999999">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399999999999999">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399999999999999">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399999999999999">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399999999999999">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399999999999999">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399999999999999">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399999999999999">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399999999999999">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399999999999999">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399999999999999">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399999999999999">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399999999999999">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399999999999999">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399999999999999">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399999999999999">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399999999999999">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399999999999999">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399999999999999">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399999999999999">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399999999999999">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399999999999999">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399999999999999">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399999999999999">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399999999999999">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399999999999999">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399999999999999">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399999999999999">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399999999999999">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399999999999999">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399999999999999">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399999999999999">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399999999999999">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399999999999999">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399999999999999">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399999999999999">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399999999999999">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399999999999999">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399999999999999">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399999999999999">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399999999999999">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399999999999999">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399999999999999">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399999999999999">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399999999999999">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399999999999999">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399999999999999">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399999999999999">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399999999999999">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399999999999999">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399999999999999">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399999999999999">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399999999999999">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399999999999999">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399999999999999">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399999999999999">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399999999999999">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399999999999999">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399999999999999">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399999999999999">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399999999999999">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399999999999999">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399999999999999">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399999999999999">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399999999999999">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399999999999999">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399999999999999">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399999999999999">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399999999999999">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399999999999999">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399999999999999">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399999999999999">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399999999999999">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399999999999999">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399999999999999">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399999999999999">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399999999999999">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399999999999999">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399999999999999">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399999999999999">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399999999999999">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399999999999999">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399999999999999">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399999999999999">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399999999999999">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399999999999999">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399999999999999">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399999999999999">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399999999999999">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399999999999999">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399999999999999">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399999999999999">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399999999999999">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399999999999999">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399999999999999">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399999999999999">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399999999999999">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399999999999999">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399999999999999">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399999999999999">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399999999999999">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399999999999999">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399999999999999">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399999999999999">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399999999999999">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399999999999999">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399999999999999">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399999999999999">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399999999999999">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399999999999999">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399999999999999">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399999999999999">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399999999999999">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399999999999999">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399999999999999">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399999999999999">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399999999999999">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399999999999999">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399999999999999">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399999999999999">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399999999999999">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399999999999999">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399999999999999">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399999999999999">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399999999999999">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399999999999999">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399999999999999">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399999999999999">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399999999999999">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399999999999999">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399999999999999">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399999999999999">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399999999999999">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399999999999999">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399999999999999">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399999999999999">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399999999999999">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399999999999999">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399999999999999">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399999999999999">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399999999999999">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399999999999999">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399999999999999">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399999999999999">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399999999999999">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399999999999999">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399999999999999">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399999999999999">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399999999999999">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399999999999999">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399999999999999">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399999999999999">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399999999999999">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399999999999999">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399999999999999">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399999999999999">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399999999999999">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399999999999999">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399999999999999">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399999999999999">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399999999999999">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399999999999999">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399999999999999">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399999999999999">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399999999999999">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399999999999999">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399999999999999">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399999999999999">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399999999999999">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399999999999999">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399999999999999">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399999999999999">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399999999999999">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399999999999999">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399999999999999">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399999999999999">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399999999999999">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399999999999999">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399999999999999">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399999999999999">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399999999999999">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399999999999999">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399999999999999">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399999999999999">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399999999999999">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399999999999999">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399999999999999">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399999999999999">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399999999999999">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399999999999999">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399999999999999">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399999999999999">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399999999999999">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399999999999999">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399999999999999">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399999999999999">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399999999999999">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399999999999999">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399999999999999">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399999999999999">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399999999999999">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399999999999999">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399999999999999">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399999999999999">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399999999999999">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399999999999999">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399999999999999">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399999999999999">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399999999999999">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399999999999999">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399999999999999">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399999999999999">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399999999999999">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399999999999999">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399999999999999">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399999999999999">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399999999999999">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399999999999999">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399999999999999">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399999999999999">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399999999999999">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399999999999999">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399999999999999">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399999999999999">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399999999999999">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399999999999999">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399999999999999">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399999999999999">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399999999999999">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399999999999999">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399999999999999">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399999999999999">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399999999999999">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399999999999999">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399999999999999">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399999999999999">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399999999999999">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399999999999999">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399999999999999">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399999999999999">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399999999999999">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399999999999999">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399999999999999">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399999999999999">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399999999999999">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399999999999999">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399999999999999">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399999999999999">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399999999999999">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399999999999999">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399999999999999">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399999999999999">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399999999999999">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399999999999999">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399999999999999">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399999999999999">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399999999999999">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399999999999999">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399999999999999">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399999999999999">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399999999999999">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399999999999999">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399999999999999">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399999999999999">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399999999999999">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399999999999999">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399999999999999">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399999999999999">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399999999999999">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399999999999999">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399999999999999">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399999999999999">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399999999999999">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399999999999999">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399999999999999">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399999999999999">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399999999999999">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399999999999999">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399999999999999">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399999999999999">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399999999999999">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399999999999999">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399999999999999">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399999999999999">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399999999999999">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399999999999999">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399999999999999">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399999999999999">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399999999999999">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399999999999999">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399999999999999">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399999999999999">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399999999999999">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399999999999999">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399999999999999">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399999999999999">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399999999999999">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399999999999999">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399999999999999">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399999999999999">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399999999999999">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399999999999999">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399999999999999">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399999999999999">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399999999999999">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399999999999999">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399999999999999">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399999999999999">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399999999999999">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399999999999999">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399999999999999">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399999999999999">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399999999999999">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399999999999999">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399999999999999">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399999999999999">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399999999999999">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399999999999999">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399999999999999">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399999999999999">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399999999999999">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399999999999999">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399999999999999">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399999999999999">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399999999999999">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399999999999999">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399999999999999">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399999999999999">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399999999999999">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399999999999999">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399999999999999">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399999999999999">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399999999999999">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399999999999999">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399999999999999">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399999999999999">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399999999999999">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399999999999999">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399999999999999">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399999999999999">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399999999999999">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399999999999999">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399999999999999">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399999999999999">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399999999999999">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399999999999999">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399999999999999">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399999999999999">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399999999999999">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399999999999999">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399999999999999">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399999999999999">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399999999999999">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399999999999999">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399999999999999">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399999999999999">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399999999999999">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399999999999999">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399999999999999">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399999999999999">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399999999999999">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399999999999999">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399999999999999">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399999999999999">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399999999999999">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399999999999999">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399999999999999">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399999999999999">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399999999999999">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399999999999999">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399999999999999">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399999999999999">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399999999999999">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399999999999999">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399999999999999">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399999999999999">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399999999999999">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399999999999999">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399999999999999">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399999999999999">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399999999999999">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399999999999999">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399999999999999">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399999999999999">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399999999999999">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399999999999999">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399999999999999">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399999999999999">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399999999999999">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399999999999999">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399999999999999">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399999999999999">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399999999999999">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399999999999999">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399999999999999">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399999999999999">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399999999999999">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399999999999999">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399999999999999">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399999999999999">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399999999999999">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399999999999999">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399999999999999">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399999999999999">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399999999999999">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399999999999999">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399999999999999">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399999999999999">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399999999999999">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399999999999999">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399999999999999">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399999999999999">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399999999999999">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399999999999999">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399999999999999">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399999999999999">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399999999999999">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399999999999999">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399999999999999">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399999999999999">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399999999999999">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399999999999999">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399999999999999">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399999999999999">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399999999999999">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399999999999999">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399999999999999">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399999999999999">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399999999999999">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399999999999999">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399999999999999">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399999999999999">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399999999999999">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399999999999999">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399999999999999">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399999999999999">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399999999999999">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399999999999999">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399999999999999">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399999999999999">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399999999999999">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399999999999999">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399999999999999">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399999999999999">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2"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38" priority="29" stopIfTrue="1">
      <formula>IF(B5="",TRUE)</formula>
    </cfRule>
  </conditionalFormatting>
  <conditionalFormatting sqref="D5:D2499">
    <cfRule type="expression" dxfId="37" priority="23" stopIfTrue="1">
      <formula>IF(AND(LEN($C5) &gt;0, ($C5 &lt;&gt; "Smelter Not Listed")),1,0)</formula>
    </cfRule>
    <cfRule type="expression" dxfId="36" priority="48" stopIfTrue="1">
      <formula>IF(AND(D5="",$C5=$X$4),TRUE)</formula>
    </cfRule>
    <cfRule type="expression" dxfId="35" priority="49" stopIfTrue="1">
      <formula>IF(FIND("!",D5),TRUE)</formula>
    </cfRule>
  </conditionalFormatting>
  <conditionalFormatting sqref="G5:G2497">
    <cfRule type="expression" dxfId="34" priority="50" stopIfTrue="1">
      <formula>IF(FIND("Enter smelter details",G5),TRUE)</formula>
    </cfRule>
  </conditionalFormatting>
  <conditionalFormatting sqref="R5:R2499 E5:E2499">
    <cfRule type="expression" dxfId="33" priority="36" stopIfTrue="1">
      <formula>IF(AND(E5="",$C5=$X$4),TRUE)</formula>
    </cfRule>
    <cfRule type="expression" dxfId="32" priority="37" stopIfTrue="1">
      <formula>IF(FIND("!",E5),TRUE)</formula>
    </cfRule>
  </conditionalFormatting>
  <conditionalFormatting sqref="F5:F2497">
    <cfRule type="expression" dxfId="31" priority="27" stopIfTrue="1">
      <formula>IF(AND(LEN($A5)&gt;0,$A5&lt;&gt;$F5),TRUE,FALSE)</formula>
    </cfRule>
  </conditionalFormatting>
  <conditionalFormatting sqref="C5:C2499">
    <cfRule type="expression" dxfId="30" priority="26" stopIfTrue="1">
      <formula>IF(AND(#REF!&lt;&gt;"",C5=""),TRUE)</formula>
    </cfRule>
  </conditionalFormatting>
  <conditionalFormatting sqref="A52">
    <cfRule type="expression" priority="19">
      <formula>$A$5:$Q1995&lt;&gt;""</formula>
    </cfRule>
  </conditionalFormatting>
  <conditionalFormatting sqref="G2498:G2499">
    <cfRule type="expression" dxfId="29" priority="18" stopIfTrue="1">
      <formula>IF(FIND("Enter smelter details",G2498),TRUE)</formula>
    </cfRule>
  </conditionalFormatting>
  <conditionalFormatting sqref="F2498:F2499">
    <cfRule type="expression" dxfId="28" priority="12" stopIfTrue="1">
      <formula>IF(AND(LEN($A2498)&gt;0,$A2498&lt;&gt;$F2498),TRUE,FALSE)</formula>
    </cfRule>
  </conditionalFormatting>
  <conditionalFormatting sqref="B2500">
    <cfRule type="expression" dxfId="27" priority="5" stopIfTrue="1">
      <formula>IF(B2500="",TRUE)</formula>
    </cfRule>
  </conditionalFormatting>
  <conditionalFormatting sqref="D2500">
    <cfRule type="expression" dxfId="26" priority="3" stopIfTrue="1">
      <formula>IF(AND(LEN($C2500) &gt;0, ($C2500 &lt;&gt; "Smelter Not Listed")),1,0)</formula>
    </cfRule>
    <cfRule type="expression" dxfId="25" priority="8" stopIfTrue="1">
      <formula>IF(AND(D2500="",$C2500=$X$4),TRUE)</formula>
    </cfRule>
    <cfRule type="expression" dxfId="24" priority="9" stopIfTrue="1">
      <formula>IF(FIND("!",D2500),TRUE)</formula>
    </cfRule>
  </conditionalFormatting>
  <conditionalFormatting sqref="R2500 E2500">
    <cfRule type="expression" dxfId="23" priority="6" stopIfTrue="1">
      <formula>IF(AND(E2500="",$C2500=$X$4),TRUE)</formula>
    </cfRule>
    <cfRule type="expression" dxfId="22" priority="7" stopIfTrue="1">
      <formula>IF(FIND("!",E2500),TRUE)</formula>
    </cfRule>
  </conditionalFormatting>
  <conditionalFormatting sqref="C2500">
    <cfRule type="expression" dxfId="21" priority="4" stopIfTrue="1">
      <formula>IF(AND(#REF!&lt;&gt;"",C2500=""),TRUE)</formula>
    </cfRule>
  </conditionalFormatting>
  <conditionalFormatting sqref="G2500">
    <cfRule type="expression" dxfId="20" priority="2" stopIfTrue="1">
      <formula>IF(FIND("Enter smelter details",G2500),TRUE)</formula>
    </cfRule>
  </conditionalFormatting>
  <conditionalFormatting sqref="F2500">
    <cfRule type="expression" dxfId="19"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21</v>
      </c>
    </row>
    <row r="2" spans="1:10" ht="16.2">
      <c r="A2" s="59" t="s">
        <v>53</v>
      </c>
      <c r="B2" s="60" t="str">
        <f>IF(F61=1,"Click here to return to Smelter List","")</f>
        <v/>
      </c>
      <c r="C2" s="112" t="str">
        <f>IF(F60=1,"Click here to return to Product List","")</f>
        <v/>
      </c>
      <c r="D2" s="135" t="str">
        <f>IF(H66=0,"0",H66)</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PRECI-DIP SA</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Mrs Laura Bartek</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l.bartek@precidip.com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+41 32 421 71 03</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Mme Nadine Gérard</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n.gerard@precidip.com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+41 32 421 04 00</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44813</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18</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17</v>
      </c>
      <c r="F27" s="84"/>
      <c r="J27" s="134"/>
    </row>
    <row r="28" spans="1:10" ht="59.4"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17</v>
      </c>
      <c r="F32" s="84"/>
    </row>
    <row r="33" spans="1:10" ht="26.4">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15</v>
      </c>
      <c r="F37" s="84"/>
    </row>
    <row r="38" spans="1:10" ht="51.6">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4"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http://www.precidip.com/Htdocs/Files/v/5854.pdf</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4.4">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4">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Complete</v>
      </c>
      <c r="D56" s="210" t="str">
        <f>IF(H56=1,"Click here to answer question (E)","")</f>
        <v/>
      </c>
      <c r="E56" s="17" t="s">
        <v>17</v>
      </c>
      <c r="F56" s="85">
        <f t="shared" si="10"/>
        <v>0</v>
      </c>
      <c r="G56" s="63">
        <f>IF(B56=0,1,0)</f>
        <v>1</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Yes</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2">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2"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18" priority="413" stopIfTrue="1">
      <formula>IF(F61=0,TRUE)</formula>
    </cfRule>
  </conditionalFormatting>
  <conditionalFormatting sqref="B60">
    <cfRule type="expression" dxfId="17" priority="119" stopIfTrue="1">
      <formula>$F60=0</formula>
    </cfRule>
  </conditionalFormatting>
  <conditionalFormatting sqref="D49">
    <cfRule type="expression" dxfId="16" priority="430" stopIfTrue="1">
      <formula>$H$49=0</formula>
    </cfRule>
  </conditionalFormatting>
  <conditionalFormatting sqref="B62">
    <cfRule type="expression" dxfId="15" priority="111" stopIfTrue="1">
      <formula>IF(F62=0,TRUE)</formula>
    </cfRule>
  </conditionalFormatting>
  <conditionalFormatting sqref="B63">
    <cfRule type="expression" dxfId="14" priority="107" stopIfTrue="1">
      <formula>IF(F63=0,TRUE)</formula>
    </cfRule>
  </conditionalFormatting>
  <conditionalFormatting sqref="B64:B65">
    <cfRule type="expression" dxfId="13" priority="103" stopIfTrue="1">
      <formula>IF(F64=0,TRUE)</formula>
    </cfRule>
  </conditionalFormatting>
  <conditionalFormatting sqref="A4:A13 C4:C13 A15:A16 C15:C16 A20:A21 C20:C21 A23:A24 C23:C24 A27:A28 C27:C28 A33:A34 C33:C34 A38:A39 C38:C39 A43:A44 A43:C44 A48:A51 C48:C51 A53:A62 C53:C62 A65 C65">
    <cfRule type="expression" dxfId="12" priority="420" stopIfTrue="1">
      <formula>$H4=0</formula>
    </cfRule>
    <cfRule type="expression" dxfId="11" priority="421" stopIfTrue="1">
      <formula>$H4=1</formula>
    </cfRule>
  </conditionalFormatting>
  <conditionalFormatting sqref="A4:A13 C4:C13 A15:A16 C15:C16 A20:A21 C20:C21 A23:A24 C23:C24 A27:A28 C27:C28 A33:A34 C33:C34 A38:A39 C38:C39 A43:C44 A48:A51 C48:C51 A53:A62 C53:C62 A65 C65">
    <cfRule type="expression" dxfId="10"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ht="13.2">
      <c r="A2" s="20"/>
      <c r="B2" s="110"/>
      <c r="C2" s="110"/>
      <c r="D2"/>
      <c r="E2" s="21"/>
    </row>
    <row r="3" spans="1:35" ht="13.2">
      <c r="A3" s="20"/>
      <c r="B3" s="110"/>
      <c r="C3" s="110"/>
      <c r="D3" s="110"/>
      <c r="E3" s="21"/>
    </row>
    <row r="4" spans="1:35" ht="15.75" customHeight="1">
      <c r="A4" s="20"/>
      <c r="B4" s="399" t="s">
        <v>53</v>
      </c>
      <c r="C4" s="399"/>
      <c r="D4" s="399"/>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02" t="str">
        <f ca="1">OFFSET(L!$C$1,MATCH("General"&amp;"Cpy",L!$A:$A,0)-1,SL,,)</f>
        <v>© 2021 Responsible Minerals Initiative. All rights reserved.</v>
      </c>
      <c r="C1001" s="402"/>
      <c r="D1001" s="402"/>
      <c r="E1001" s="22"/>
    </row>
    <row r="1002" spans="1:35" ht="13.2"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168" bestFit="1" customWidth="1"/>
    <col min="2" max="2" width="42.90625" style="168" customWidth="1"/>
    <col min="3" max="3" width="40.08984375" style="168" customWidth="1"/>
    <col min="4" max="4" width="22.90625" style="168" customWidth="1"/>
    <col min="5" max="5" width="12.7265625" style="168" customWidth="1"/>
    <col min="6" max="6" width="12.7265625" style="169" customWidth="1"/>
    <col min="7" max="7" width="15.26953125" style="168" customWidth="1"/>
    <col min="8" max="8" width="23.90625" style="168" customWidth="1"/>
    <col min="9" max="9" width="28.08984375" style="168" customWidth="1"/>
    <col min="10" max="10" width="38.7265625" style="168" hidden="1" customWidth="1"/>
    <col min="11" max="11" width="24.08984375" style="168" hidden="1" customWidth="1"/>
    <col min="12" max="12" width="17.453125" style="168" customWidth="1"/>
    <col min="13" max="13" width="16.08984375" style="168" customWidth="1"/>
    <col min="14" max="16384" width="8.90625" style="168"/>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conditionalFormatting sqref="K5:K27">
    <cfRule type="cellIs" dxfId="9"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baseColWidth="10" defaultColWidth="8.7265625" defaultRowHeight="14.4"/>
  <cols>
    <col min="1" max="1" width="14.7265625" style="128" customWidth="1"/>
    <col min="2" max="2" width="14" style="128" customWidth="1"/>
    <col min="3" max="3" width="6.08984375" style="128" customWidth="1"/>
    <col min="4" max="4" width="50.90625" style="128" customWidth="1"/>
    <col min="5" max="5" width="45.90625" style="267" customWidth="1"/>
    <col min="6" max="6" width="61.6328125" style="268" customWidth="1"/>
    <col min="7" max="7" width="61.6328125" style="128" customWidth="1"/>
    <col min="8" max="8" width="65.6328125" style="145" customWidth="1"/>
    <col min="9" max="11" width="40" style="128" customWidth="1"/>
    <col min="12" max="12" width="40" style="145" customWidth="1"/>
    <col min="13" max="13" width="40" style="200" customWidth="1"/>
    <col min="14" max="16384" width="8.726562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96.6">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55.2">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7.6">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6">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5.2">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5.2">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5.2">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5.2">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6.6">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10.4">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1.4">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82.8">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1.4">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41.4">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5.2">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07">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41.4">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24.2">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6">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41.4">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358.8">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48.4">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34.6">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38">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96.6">
      <c r="A32" s="128" t="str">
        <f t="shared" si="1"/>
        <v>InstructionsA33</v>
      </c>
      <c r="B32" s="128" t="s">
        <v>404</v>
      </c>
      <c r="C32" s="128" t="s">
        <v>727</v>
      </c>
      <c r="D32" s="273" t="s">
        <v>728</v>
      </c>
      <c r="E32" s="274" t="s">
        <v>729</v>
      </c>
      <c r="F32" s="275" t="s">
        <v>730</v>
      </c>
      <c r="G32" s="273" t="s">
        <v>731</v>
      </c>
      <c r="H32" s="323" t="s">
        <v>732</v>
      </c>
      <c r="L32" s="128"/>
      <c r="M32" s="128"/>
    </row>
    <row r="33" spans="1:13" ht="86.4">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289.8">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00.8">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20.8">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24.2">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07">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289.8">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62.2">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96.6">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82.8">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00.8">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96.6">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69">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172.8">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96.6">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10.4">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38">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96.6">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69">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69">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69">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6">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10.4">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07">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34.6">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15.2">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5.2">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34.6">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5.2">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0.2">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07">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193.2">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0.2">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38">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5.2">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ht="13.8">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7.6">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3.8">
      <c r="A77" s="128" t="str">
        <f t="shared" si="4"/>
        <v>DefinitionsB11</v>
      </c>
      <c r="B77" s="128" t="s">
        <v>1117</v>
      </c>
      <c r="C77" s="128" t="s">
        <v>1210</v>
      </c>
      <c r="D77" s="273" t="s">
        <v>1211</v>
      </c>
      <c r="E77" s="273" t="s">
        <v>1212</v>
      </c>
      <c r="F77" s="282" t="s">
        <v>1213</v>
      </c>
      <c r="G77" s="283" t="s">
        <v>1214</v>
      </c>
      <c r="H77" s="319" t="s">
        <v>1215</v>
      </c>
      <c r="K77" s="129"/>
      <c r="M77" s="128"/>
    </row>
    <row r="78" spans="1:13" ht="13.8">
      <c r="A78" s="128" t="str">
        <f t="shared" si="4"/>
        <v>DefinitionsB12</v>
      </c>
      <c r="B78" s="128" t="s">
        <v>1117</v>
      </c>
      <c r="C78" s="128" t="s">
        <v>1216</v>
      </c>
      <c r="D78" s="273" t="s">
        <v>1217</v>
      </c>
      <c r="E78" s="273" t="s">
        <v>1218</v>
      </c>
      <c r="F78" s="282" t="s">
        <v>1219</v>
      </c>
      <c r="G78" s="284" t="s">
        <v>1220</v>
      </c>
      <c r="H78" s="319" t="s">
        <v>1221</v>
      </c>
      <c r="K78" s="129"/>
      <c r="M78" s="128"/>
    </row>
    <row r="79" spans="1:13" ht="13.8">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6.4">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7.6">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7.6">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7.6">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96.6">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82.8">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179.4">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20.8">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07">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179.4">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6">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79.4">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24.2">
      <c r="A99" s="128" t="str">
        <f t="shared" si="4"/>
        <v>DefinitionsC13</v>
      </c>
      <c r="B99" s="128" t="s">
        <v>1117</v>
      </c>
      <c r="C99" s="128" t="s">
        <v>1420</v>
      </c>
      <c r="D99" s="273" t="s">
        <v>1421</v>
      </c>
      <c r="E99" s="274" t="s">
        <v>1422</v>
      </c>
      <c r="F99" s="282" t="s">
        <v>1423</v>
      </c>
      <c r="G99" s="284" t="s">
        <v>1424</v>
      </c>
      <c r="H99" s="319" t="s">
        <v>1425</v>
      </c>
      <c r="K99" s="129"/>
      <c r="M99" s="128"/>
    </row>
    <row r="100" spans="1:13" ht="82.8">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193.2">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69">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24.2">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31.2">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45">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10.4">
      <c r="A106" s="128" t="str">
        <f t="shared" si="4"/>
        <v>DefinitionsC20</v>
      </c>
      <c r="B106" s="128" t="s">
        <v>1117</v>
      </c>
      <c r="C106" s="128" t="s">
        <v>1490</v>
      </c>
      <c r="D106" s="273" t="s">
        <v>1491</v>
      </c>
      <c r="E106" s="274" t="s">
        <v>1492</v>
      </c>
      <c r="F106" s="282" t="s">
        <v>1493</v>
      </c>
      <c r="G106" s="283" t="s">
        <v>1494</v>
      </c>
      <c r="H106" s="319" t="s">
        <v>1495</v>
      </c>
      <c r="L106" s="128"/>
      <c r="M106" s="128"/>
    </row>
    <row r="107" spans="1:13" ht="110.4">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7.6">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7.6">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7.6">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55.2">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57.6">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82.8">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6">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6">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1.4">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27.6">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1.4">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7.6">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7.6">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7.6">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7.6">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7.6">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1.4">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69">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7.6">
      <c r="A135" s="128" t="str">
        <f>B135&amp;C135</f>
        <v>DeclarationB31</v>
      </c>
      <c r="B135" s="128" t="s">
        <v>1507</v>
      </c>
      <c r="C135" s="128" t="s">
        <v>1776</v>
      </c>
      <c r="D135" s="128" t="s">
        <v>1777</v>
      </c>
      <c r="E135" s="128" t="s">
        <v>1778</v>
      </c>
      <c r="F135" s="313" t="s">
        <v>1779</v>
      </c>
      <c r="G135" s="128" t="s">
        <v>1780</v>
      </c>
      <c r="H135" s="319" t="s">
        <v>1781</v>
      </c>
      <c r="L135" s="128"/>
      <c r="M135" s="128"/>
    </row>
    <row r="136" spans="1:13" ht="96.6">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55.2">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69">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69">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2.8">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7.6">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28.8">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96.6">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96.6">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0.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10.4">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69">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69">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5.2">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c r="A155" s="128" t="str">
        <f t="shared" si="6"/>
        <v>DeclarationB28</v>
      </c>
      <c r="B155" s="128" t="s">
        <v>1507</v>
      </c>
      <c r="C155" s="128" t="s">
        <v>1978</v>
      </c>
      <c r="G155"/>
      <c r="H155" s="319"/>
      <c r="I155" s="128" t="s">
        <v>1979</v>
      </c>
      <c r="J155" s="128" t="s">
        <v>1980</v>
      </c>
      <c r="K155" s="129" t="s">
        <v>1981</v>
      </c>
      <c r="L155" s="145" t="s">
        <v>1981</v>
      </c>
      <c r="M155" s="128" t="s">
        <v>1982</v>
      </c>
    </row>
    <row r="156" spans="1:13">
      <c r="A156" s="128" t="str">
        <f t="shared" si="6"/>
        <v>DeclarationB29</v>
      </c>
      <c r="B156" s="128" t="s">
        <v>1507</v>
      </c>
      <c r="C156" s="128" t="s">
        <v>1983</v>
      </c>
      <c r="G156"/>
      <c r="H156" s="319"/>
      <c r="I156" s="128" t="s">
        <v>1984</v>
      </c>
      <c r="J156" s="128" t="s">
        <v>1985</v>
      </c>
      <c r="K156" s="129" t="s">
        <v>1986</v>
      </c>
      <c r="L156" s="145" t="s">
        <v>1986</v>
      </c>
      <c r="M156" s="128" t="s">
        <v>1987</v>
      </c>
    </row>
    <row r="157" spans="1:13">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c r="A159" s="128" t="str">
        <f t="shared" si="6"/>
        <v>DeclarationB34</v>
      </c>
      <c r="B159" s="128" t="s">
        <v>1507</v>
      </c>
      <c r="C159" s="128" t="s">
        <v>1990</v>
      </c>
      <c r="G159"/>
      <c r="H159" s="319"/>
      <c r="I159" s="128" t="s">
        <v>1979</v>
      </c>
      <c r="J159" s="128" t="s">
        <v>1980</v>
      </c>
      <c r="K159" s="129" t="s">
        <v>1981</v>
      </c>
      <c r="L159" s="145" t="s">
        <v>1981</v>
      </c>
      <c r="M159" s="128" t="s">
        <v>1982</v>
      </c>
    </row>
    <row r="160" spans="1:13">
      <c r="A160" s="128" t="str">
        <f t="shared" si="6"/>
        <v>DeclarationB35</v>
      </c>
      <c r="B160" s="128" t="s">
        <v>1507</v>
      </c>
      <c r="C160" s="128" t="s">
        <v>1991</v>
      </c>
      <c r="G160"/>
      <c r="H160" s="319"/>
      <c r="I160" s="128" t="s">
        <v>1984</v>
      </c>
      <c r="J160" s="128" t="s">
        <v>1985</v>
      </c>
      <c r="K160" s="129" t="s">
        <v>1986</v>
      </c>
      <c r="L160" s="145" t="s">
        <v>1986</v>
      </c>
      <c r="M160" s="128" t="s">
        <v>1987</v>
      </c>
    </row>
    <row r="161" spans="1:13">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c r="A163" s="128" t="str">
        <f t="shared" si="7"/>
        <v>DeclarationB40</v>
      </c>
      <c r="B163" s="128" t="s">
        <v>1507</v>
      </c>
      <c r="C163" s="128" t="s">
        <v>1994</v>
      </c>
      <c r="G163"/>
      <c r="H163" s="319"/>
      <c r="I163" s="128" t="s">
        <v>1979</v>
      </c>
      <c r="J163" s="128" t="s">
        <v>1980</v>
      </c>
      <c r="K163" s="129" t="s">
        <v>1981</v>
      </c>
      <c r="L163" s="145" t="s">
        <v>1981</v>
      </c>
      <c r="M163" s="128" t="s">
        <v>1982</v>
      </c>
    </row>
    <row r="164" spans="1:13">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28.8">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28.8">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7.6">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7.6">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7.6">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7.6">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7.6">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7.6">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7.6">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7.6">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7.6">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7.6">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7.6">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6">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6.4">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6">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7.6">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41.4">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41.4">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1.4">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7.6">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7.6">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6">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55.2">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27.6">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27.6">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27.6">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27.6">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1.4">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27.6">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5.2">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5.2">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41.4">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1.4">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41.4">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41.4">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41.4">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41.4">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82.8">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2.8">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2.8">
      <c r="A239" s="128" t="str">
        <f t="shared" si="9"/>
        <v>CheckerJ22</v>
      </c>
      <c r="B239" s="128" t="s">
        <v>2380</v>
      </c>
      <c r="C239" s="128" t="s">
        <v>2632</v>
      </c>
      <c r="G239"/>
      <c r="H239" s="319"/>
      <c r="I239" s="128" t="s">
        <v>2633</v>
      </c>
      <c r="J239" s="128" t="s">
        <v>2634</v>
      </c>
      <c r="K239" s="128" t="s">
        <v>2635</v>
      </c>
      <c r="L239" s="128" t="s">
        <v>2636</v>
      </c>
      <c r="M239" s="128" t="s">
        <v>2637</v>
      </c>
    </row>
    <row r="240" spans="1:13" ht="82.8">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43.2">
      <c r="A241" s="128" t="str">
        <f t="shared" si="9"/>
        <v>CheckerJ24</v>
      </c>
      <c r="B241" s="128" t="s">
        <v>2380</v>
      </c>
      <c r="C241" s="128" t="s">
        <v>2649</v>
      </c>
      <c r="D241" s="273" t="s">
        <v>2650</v>
      </c>
      <c r="E241" s="274" t="s">
        <v>2651</v>
      </c>
      <c r="F241" s="281" t="s">
        <v>2652</v>
      </c>
      <c r="G241" s="279" t="s">
        <v>2653</v>
      </c>
      <c r="H241" s="319" t="s">
        <v>2654</v>
      </c>
      <c r="L241" s="128"/>
      <c r="M241" s="128"/>
    </row>
    <row r="242" spans="1:13" ht="69">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69">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69">
      <c r="A244" s="128" t="str">
        <f t="shared" si="9"/>
        <v>CheckerJ27</v>
      </c>
      <c r="B244" s="128" t="s">
        <v>2380</v>
      </c>
      <c r="C244" s="128" t="s">
        <v>2677</v>
      </c>
      <c r="G244"/>
      <c r="H244" s="319"/>
      <c r="I244" s="128" t="s">
        <v>2678</v>
      </c>
      <c r="J244" s="128" t="s">
        <v>2679</v>
      </c>
      <c r="K244" s="128" t="s">
        <v>2680</v>
      </c>
      <c r="L244" s="128" t="s">
        <v>2681</v>
      </c>
      <c r="M244" s="128" t="s">
        <v>2682</v>
      </c>
    </row>
    <row r="245" spans="1:13" ht="69">
      <c r="A245" s="128" t="str">
        <f t="shared" si="9"/>
        <v>CheckerJ28</v>
      </c>
      <c r="B245" s="128" t="s">
        <v>2380</v>
      </c>
      <c r="C245" s="128" t="s">
        <v>2655</v>
      </c>
      <c r="G245"/>
      <c r="H245" s="319"/>
      <c r="I245" s="128" t="s">
        <v>2683</v>
      </c>
      <c r="J245" s="128" t="s">
        <v>2684</v>
      </c>
      <c r="K245" s="128" t="s">
        <v>2685</v>
      </c>
      <c r="L245" s="128" t="s">
        <v>2686</v>
      </c>
      <c r="M245" s="128" t="s">
        <v>2687</v>
      </c>
    </row>
    <row r="246" spans="1:13" ht="55.2">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5.2">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5.2">
      <c r="A248" s="128" t="str">
        <f t="shared" si="9"/>
        <v>CheckerJ32</v>
      </c>
      <c r="B248" s="128" t="s">
        <v>2380</v>
      </c>
      <c r="C248" s="128" t="s">
        <v>2710</v>
      </c>
      <c r="G248"/>
      <c r="H248" s="319"/>
      <c r="I248" s="128" t="s">
        <v>2711</v>
      </c>
      <c r="J248" s="128" t="s">
        <v>2712</v>
      </c>
      <c r="K248" s="128" t="s">
        <v>2713</v>
      </c>
      <c r="L248" s="128" t="s">
        <v>2714</v>
      </c>
      <c r="M248" s="128" t="s">
        <v>2715</v>
      </c>
    </row>
    <row r="249" spans="1:13" ht="55.2">
      <c r="A249" s="128" t="str">
        <f t="shared" si="9"/>
        <v>CheckerJ33</v>
      </c>
      <c r="B249" s="128" t="s">
        <v>2380</v>
      </c>
      <c r="C249" s="128" t="s">
        <v>2688</v>
      </c>
      <c r="G249"/>
      <c r="H249" s="319"/>
      <c r="I249" s="128" t="s">
        <v>2716</v>
      </c>
      <c r="J249" s="128" t="s">
        <v>2717</v>
      </c>
      <c r="K249" s="128" t="s">
        <v>2718</v>
      </c>
      <c r="L249" s="128" t="s">
        <v>2719</v>
      </c>
      <c r="M249" s="128" t="s">
        <v>2720</v>
      </c>
    </row>
    <row r="250" spans="1:13" ht="69">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69">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69">
      <c r="A252" s="128" t="str">
        <f t="shared" si="9"/>
        <v>CheckerJ37</v>
      </c>
      <c r="B252" s="128" t="s">
        <v>2380</v>
      </c>
      <c r="C252" s="128" t="s">
        <v>2743</v>
      </c>
      <c r="G252"/>
      <c r="H252" s="319"/>
      <c r="I252" s="128" t="s">
        <v>2744</v>
      </c>
      <c r="J252" s="128" t="s">
        <v>2745</v>
      </c>
      <c r="K252" s="128" t="s">
        <v>2746</v>
      </c>
      <c r="L252" s="128" t="s">
        <v>2747</v>
      </c>
      <c r="M252" s="128" t="s">
        <v>2748</v>
      </c>
    </row>
    <row r="253" spans="1:13" ht="69">
      <c r="A253" s="128" t="str">
        <f t="shared" si="9"/>
        <v>CheckerJ38</v>
      </c>
      <c r="B253" s="128" t="s">
        <v>2380</v>
      </c>
      <c r="C253" s="128" t="s">
        <v>2721</v>
      </c>
      <c r="G253"/>
      <c r="H253" s="319"/>
      <c r="I253" s="128" t="s">
        <v>2749</v>
      </c>
      <c r="J253" s="128" t="s">
        <v>2750</v>
      </c>
      <c r="K253" s="128" t="s">
        <v>2751</v>
      </c>
      <c r="L253" s="128" t="s">
        <v>2752</v>
      </c>
      <c r="M253" s="128" t="s">
        <v>2753</v>
      </c>
    </row>
    <row r="254" spans="1:13" ht="55.2">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5.2">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00000000000006"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00000000000006"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5.2">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69">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69">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82.8">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55.2">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96.6">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55.2"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69"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41.4"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55.2">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41.4">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5.2">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5.2">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5.2" hidden="1">
      <c r="A272" s="128" t="str">
        <f t="shared" si="9"/>
        <v>CheckerJ58</v>
      </c>
      <c r="B272" s="128" t="s">
        <v>2380</v>
      </c>
      <c r="C272" s="128" t="s">
        <v>2906</v>
      </c>
      <c r="G272"/>
      <c r="H272" s="319"/>
      <c r="I272" s="128" t="s">
        <v>2928</v>
      </c>
      <c r="J272" s="128" t="s">
        <v>2929</v>
      </c>
      <c r="K272" s="128" t="s">
        <v>2930</v>
      </c>
      <c r="L272" s="128" t="s">
        <v>2931</v>
      </c>
      <c r="M272" s="128" t="s">
        <v>2932</v>
      </c>
    </row>
    <row r="273" spans="1:13" ht="55.2" hidden="1">
      <c r="A273" s="128" t="str">
        <f t="shared" si="9"/>
        <v>CheckerJ59</v>
      </c>
      <c r="B273" s="128" t="s">
        <v>2380</v>
      </c>
      <c r="C273" s="128" t="s">
        <v>2917</v>
      </c>
      <c r="G273"/>
      <c r="H273" s="319"/>
      <c r="I273" s="128" t="s">
        <v>2933</v>
      </c>
      <c r="J273" s="128" t="s">
        <v>2934</v>
      </c>
      <c r="K273" s="128" t="s">
        <v>2935</v>
      </c>
      <c r="L273" s="128" t="s">
        <v>2936</v>
      </c>
      <c r="M273" s="128" t="s">
        <v>2937</v>
      </c>
    </row>
    <row r="274" spans="1:13" ht="55.2">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7.6">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7.6">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7.6">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7.6">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41.4">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41.4">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7.6">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82.8">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7.6">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27.6">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69">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7.6">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27.6">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2.8">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C4429E18-11F4-43B5-B124-81B1CAB90F64}"/>
    </customSheetView>
    <customSheetView guid="{4BDF1A28-30D5-449D-B20E-D6C97EF9FAE1}" showAutoFilter="1">
      <selection activeCell="C174" sqref="C174"/>
      <pageMargins left="0" right="0" top="0" bottom="0" header="0" footer="0"/>
      <pageSetup paperSize="9" orientation="portrait"/>
      <autoFilter ref="B1:N1" xr:uid="{D84B664B-C6F9-4055-9877-944B2FFB3019}"/>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Gérard Nadine</cp:lastModifiedBy>
  <cp:revision/>
  <dcterms:created xsi:type="dcterms:W3CDTF">2010-06-21T21:00:23Z</dcterms:created>
  <dcterms:modified xsi:type="dcterms:W3CDTF">2022-09-09T12:55:01Z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